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g" ContentType="image/jpe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Kalkulation" sheetId="1" state="visible" r:id="rId1"/>
    <sheet name="Ausgaben" sheetId="2" state="visible" r:id="rId2"/>
    <sheet name="Einkaufsliste" sheetId="3" state="visible" r:id="rId3"/>
    <sheet name="Einnahmen" sheetId="4" state="visible" r:id="rId4"/>
    <sheet name="Break-Even-Point" sheetId="5" state="visible" r:id="rId5"/>
    <sheet name="BEP-Grafik" sheetId="6" state="visible" r:id="rId6"/>
    <sheet name="Wechselgeld &amp; Vorschuss" sheetId="7" state="visible" r:id="rId7"/>
  </sheets>
  <calcPr/>
</workbook>
</file>

<file path=xl/sharedStrings.xml><?xml version="1.0" encoding="utf-8"?>
<sst xmlns="http://schemas.openxmlformats.org/spreadsheetml/2006/main" count="137" uniqueCount="137">
  <si>
    <t>StV:</t>
  </si>
  <si>
    <t>Projektname:</t>
  </si>
  <si>
    <t>Projektzeitraum:</t>
  </si>
  <si>
    <t xml:space="preserve">erwartete Personen:</t>
  </si>
  <si>
    <t xml:space="preserve">maximaler Gewinn :</t>
  </si>
  <si>
    <t xml:space="preserve">maximale Ausgaben (Becher + übrige Ausgaben)</t>
  </si>
  <si>
    <t xml:space="preserve">Schwund in Prozent:</t>
  </si>
  <si>
    <t>Schwund:</t>
  </si>
  <si>
    <t xml:space="preserve">max. Einnahmen abzgl. Schwund:</t>
  </si>
  <si>
    <t xml:space="preserve">Schwund Getränke in Prozent:</t>
  </si>
  <si>
    <t xml:space="preserve">Anzahl in Bechern:</t>
  </si>
  <si>
    <t xml:space="preserve">Schwund Speisen in Prozent:</t>
  </si>
  <si>
    <t xml:space="preserve">Kostendeckend ab</t>
  </si>
  <si>
    <t>Getränken</t>
  </si>
  <si>
    <t xml:space="preserve">Dauer der Veranstaltung in Stunden:</t>
  </si>
  <si>
    <t xml:space="preserve">Getränke / h:</t>
  </si>
  <si>
    <t xml:space="preserve">Dieser Wert ist realistisch, weil:</t>
  </si>
  <si>
    <t xml:space="preserve">Allgemeine Hinweise:</t>
  </si>
  <si>
    <t xml:space="preserve">Der Break-Even Point bezieht sich hauptsächlich auf die Getränke und die Deckung der Fixkosten.</t>
  </si>
  <si>
    <t xml:space="preserve">Speisen und Shots weden dabei nicht von vornherein beachtet, da diese nur einen kleinen Anteil</t>
  </si>
  <si>
    <t xml:space="preserve">am Gesamtvolumen haben.</t>
  </si>
  <si>
    <t xml:space="preserve">Alles-Event: Es können keine verblombten Kisten mehr zurückgegeben werden, daher kommt die</t>
  </si>
  <si>
    <t xml:space="preserve">Bestellung zu den Fixkosten</t>
  </si>
  <si>
    <t xml:space="preserve">Für eine gedruckte Version eventuell die Seitenränder beim Layout auf schmal stellen</t>
  </si>
  <si>
    <t xml:space="preserve">Lieferkosten (z.B. für Mehrwegbecher) sind den Fixkosten zuzurechnen</t>
  </si>
  <si>
    <t xml:space="preserve">Metro bietet einen Webshop an, womit man die Preise vorab heraussuchen kann</t>
  </si>
  <si>
    <t>https://shop.metro.at/shop/1/products</t>
  </si>
  <si>
    <t>Ausgaben</t>
  </si>
  <si>
    <t>Getränke</t>
  </si>
  <si>
    <t>Pos.</t>
  </si>
  <si>
    <t>Bezeichnung</t>
  </si>
  <si>
    <t xml:space="preserve">Menge in Kisten, Fässer, etc.</t>
  </si>
  <si>
    <t xml:space="preserve">Einheit in Kisten, Fässer, etc.</t>
  </si>
  <si>
    <t xml:space="preserve">Gesamtmenge in Liter</t>
  </si>
  <si>
    <t xml:space="preserve">Geschäft / Lieferant</t>
  </si>
  <si>
    <t xml:space="preserve">Einzelpreis netto</t>
  </si>
  <si>
    <t xml:space="preserve">Einzelpreis brutto</t>
  </si>
  <si>
    <t xml:space="preserve">Gesamt netto</t>
  </si>
  <si>
    <t xml:space="preserve">Gesamt brutto</t>
  </si>
  <si>
    <t>Bier</t>
  </si>
  <si>
    <t xml:space="preserve">50 L Fass</t>
  </si>
  <si>
    <t>Murauer</t>
  </si>
  <si>
    <t xml:space="preserve">mehr Bier</t>
  </si>
  <si>
    <t>Speisen</t>
  </si>
  <si>
    <t>Menge</t>
  </si>
  <si>
    <t>Einheit</t>
  </si>
  <si>
    <t xml:space="preserve">Geschäft / Lieferant </t>
  </si>
  <si>
    <t xml:space="preserve">ges. netto</t>
  </si>
  <si>
    <t xml:space="preserve">ges. brutto</t>
  </si>
  <si>
    <t>Murauerkäse</t>
  </si>
  <si>
    <t>kg</t>
  </si>
  <si>
    <t xml:space="preserve">Mehrwegbecher / Mehrweggeschirr</t>
  </si>
  <si>
    <t>Becher</t>
  </si>
  <si>
    <t xml:space="preserve">0,5 L</t>
  </si>
  <si>
    <t>sonstiges</t>
  </si>
  <si>
    <t>Fixkosten</t>
  </si>
  <si>
    <t>Security</t>
  </si>
  <si>
    <t>-</t>
  </si>
  <si>
    <t xml:space="preserve">Wechselgebühr Münzrollen</t>
  </si>
  <si>
    <t>Münzrolle</t>
  </si>
  <si>
    <t>Volksbank</t>
  </si>
  <si>
    <t>AKM</t>
  </si>
  <si>
    <t xml:space="preserve">Anmeldung Stadt Graz</t>
  </si>
  <si>
    <t>Veranstaltungshaftpflicht</t>
  </si>
  <si>
    <t>Druckkosten</t>
  </si>
  <si>
    <t>Musikband</t>
  </si>
  <si>
    <t>Verleigebühren</t>
  </si>
  <si>
    <t xml:space="preserve">Metro Festlbedarf</t>
  </si>
  <si>
    <t xml:space="preserve">Kiste, 20 Flaschen á 1 L</t>
  </si>
  <si>
    <t xml:space="preserve">0,3 L</t>
  </si>
  <si>
    <t xml:space="preserve">Kiste, 20 Flaschen á 0,5 L</t>
  </si>
  <si>
    <t>Panitsch</t>
  </si>
  <si>
    <t xml:space="preserve">0,25 L</t>
  </si>
  <si>
    <t xml:space="preserve">Kiste, 6 Flaschen á 2 L</t>
  </si>
  <si>
    <t>Metro</t>
  </si>
  <si>
    <t xml:space="preserve">0,2 L</t>
  </si>
  <si>
    <t xml:space="preserve">0,4 cl</t>
  </si>
  <si>
    <t xml:space="preserve">20 L Fass</t>
  </si>
  <si>
    <t xml:space="preserve">0,2 cl</t>
  </si>
  <si>
    <t xml:space="preserve">6er Tragerl á 2 L</t>
  </si>
  <si>
    <t xml:space="preserve">6er Tragerl á 1,5 L</t>
  </si>
  <si>
    <t>Einkaufsliste</t>
  </si>
  <si>
    <t xml:space="preserve">Einheit  in Packung, Rolle, Kiste, Flasche etc.</t>
  </si>
  <si>
    <t>Einnahmen</t>
  </si>
  <si>
    <t xml:space="preserve">Anzahl Becher</t>
  </si>
  <si>
    <t xml:space="preserve">Einheit pro Becher</t>
  </si>
  <si>
    <t>Verkaufspreis</t>
  </si>
  <si>
    <t>Gesamteinnahmen</t>
  </si>
  <si>
    <t>Gesamt:</t>
  </si>
  <si>
    <t xml:space="preserve">Anzahl Portionen</t>
  </si>
  <si>
    <t>Gulasch</t>
  </si>
  <si>
    <t>Sponsoring</t>
  </si>
  <si>
    <t>Break-Even-Point</t>
  </si>
  <si>
    <t xml:space="preserve">Erlöse und Gesamtkosten sind gleich hoch und somit wird weder Verlust noch Gewinn erwirtschaftet </t>
  </si>
  <si>
    <t xml:space="preserve">Zutat  z.B. 0.5 L Bier, 0.5 L Sturm,  0.25 L Wein, 0.25L  Soda</t>
  </si>
  <si>
    <t xml:space="preserve">Beim "Preis Mehrwegbecher" ist nur der Brutto-Preis pro Becher zu nehmen</t>
  </si>
  <si>
    <t xml:space="preserve">Zustellgebühren sind den Fixkosten zuzuordnen</t>
  </si>
  <si>
    <t xml:space="preserve">Der Einfachheithalber werden hier kleine Posten wie z.B. Almudler, diverse Shots, etc. nicht berücksichtigt</t>
  </si>
  <si>
    <t xml:space="preserve">Der Fokus liegt auf den Hauptgetränken, wie z.B. Bier, Wein, Spritzer, Glühwein, Bowle, Sturm, etc. </t>
  </si>
  <si>
    <t xml:space="preserve">Fixkosten brutto</t>
  </si>
  <si>
    <t xml:space="preserve">Becherpreis pro Stück inkl MWSt.</t>
  </si>
  <si>
    <t xml:space="preserve">Anm: Bei Alles-Event können keine Becher zurückgegeben werden</t>
  </si>
  <si>
    <t xml:space="preserve">-&gt; deshalb den Fixkosten zuzuordnen</t>
  </si>
  <si>
    <t xml:space="preserve">ges. Menge</t>
  </si>
  <si>
    <t>Verkaufs-preis</t>
  </si>
  <si>
    <t>Schwund</t>
  </si>
  <si>
    <t xml:space="preserve">max. Verkaufsmenge abzgl. Schwund</t>
  </si>
  <si>
    <t xml:space="preserve">Schwund in €</t>
  </si>
  <si>
    <t xml:space="preserve">Kosten pro:</t>
  </si>
  <si>
    <t xml:space="preserve">Preis Mehrwegbecher</t>
  </si>
  <si>
    <t xml:space="preserve">0,5 L Bier</t>
  </si>
  <si>
    <t xml:space="preserve">Wein 0,25 L</t>
  </si>
  <si>
    <t xml:space="preserve">Soda 0,25 L</t>
  </si>
  <si>
    <t>Zutat</t>
  </si>
  <si>
    <t xml:space="preserve">variable Kosten gewichtet</t>
  </si>
  <si>
    <t xml:space="preserve">Verkaufspreis gewichtet</t>
  </si>
  <si>
    <t xml:space="preserve">Verkaufsmenge in Becher</t>
  </si>
  <si>
    <t>Fixkosten+Schwund</t>
  </si>
  <si>
    <t xml:space="preserve">durchsch. variable Kosten</t>
  </si>
  <si>
    <t xml:space="preserve">durchschn. Verkaufspreis</t>
  </si>
  <si>
    <t>Deckungsbeitrag</t>
  </si>
  <si>
    <t xml:space="preserve">BEP Verkaufsmenge</t>
  </si>
  <si>
    <t xml:space="preserve">var. Kosten</t>
  </si>
  <si>
    <t>Erlös</t>
  </si>
  <si>
    <t xml:space="preserve">Fixkosten + Schwund</t>
  </si>
  <si>
    <t xml:space="preserve">ges. Kosten</t>
  </si>
  <si>
    <t xml:space="preserve">Wechselgeld &amp; Vorschuss</t>
  </si>
  <si>
    <t xml:space="preserve">Wechselgebühr pro Münzrolle</t>
  </si>
  <si>
    <t xml:space="preserve">Einkauf </t>
  </si>
  <si>
    <t>Wechselgebühr</t>
  </si>
  <si>
    <t>Wechselgeld</t>
  </si>
  <si>
    <t xml:space="preserve">benötigter Vorschuss</t>
  </si>
  <si>
    <t xml:space="preserve">1 Packung = 10 Rollen</t>
  </si>
  <si>
    <t>Münzwert</t>
  </si>
  <si>
    <t xml:space="preserve">Wert pro Rolle</t>
  </si>
  <si>
    <t>Packungen</t>
  </si>
  <si>
    <t xml:space="preserve">Wert pro Packung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</si>
</sst>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_-;\-* #,##0.00_-;_-* &quot;-&quot;??_-;_-@_-"/>
    <numFmt numFmtId="161" formatCode="_-&quot;€ &quot;* #,##0.00_-;&quot;-€ &quot;* #,##0.00_-;_-&quot;€ &quot;* \-??_-;_-@_-"/>
    <numFmt numFmtId="162" formatCode="_-[$€-C07]\ * #,##0.00_-;\-[$€-C07]\ * #,##0.00_-;_-[$€-C07]\ * &quot;-&quot;??_-;_-@_-"/>
    <numFmt numFmtId="163" formatCode="#,##0.00\ [$€-407];[Red]\-#,##0.00\ [$€-407]"/>
  </numFmts>
  <fonts count="16">
    <font>
      <name val="Calibri"/>
      <color theme="1"/>
      <sz val="11.000000"/>
    </font>
    <font>
      <name val="Calibri"/>
      <sz val="11.000000"/>
    </font>
    <font>
      <name val="Calibri"/>
      <color theme="1"/>
      <sz val="12.000000"/>
    </font>
    <font>
      <name val="Calibri"/>
      <sz val="12.000000"/>
    </font>
    <font>
      <name val="Calibri"/>
      <b/>
      <sz val="12.000000"/>
    </font>
    <font>
      <name val="Calibri"/>
      <color theme="10"/>
      <sz val="11.000000"/>
      <u/>
    </font>
    <font>
      <name val="Calibri"/>
      <b/>
      <color theme="1"/>
      <sz val="18.000000"/>
    </font>
    <font>
      <name val="Calibri"/>
      <b/>
      <sz val="14.000000"/>
    </font>
    <font>
      <name val="Calibri"/>
      <b/>
      <color theme="1"/>
      <sz val="11.000000"/>
    </font>
    <font>
      <name val="Calibri"/>
      <b/>
      <sz val="11.000000"/>
    </font>
    <font>
      <name val="Calibri"/>
      <sz val="11.000000"/>
      <scheme val="minor"/>
    </font>
    <font>
      <name val="Calibri"/>
      <b/>
      <color theme="1"/>
      <sz val="14.000000"/>
    </font>
    <font>
      <name val="Calibri"/>
      <b/>
      <color theme="1"/>
      <sz val="16.000000"/>
    </font>
    <font>
      <name val="Calibri"/>
      <b/>
      <sz val="16.000000"/>
    </font>
    <font>
      <name val="Times New Roman"/>
      <b/>
      <sz val="12.000000"/>
    </font>
    <font>
      <name val="Calibri"/>
      <b/>
      <color theme="1"/>
      <sz val="11.000000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 tint="0"/>
      </bottom>
      <diagonal/>
    </border>
    <border>
      <left/>
      <right/>
      <top/>
      <bottom style="thin">
        <color theme="0" tint="-0.14999847407452621"/>
      </bottom>
      <diagonal/>
    </border>
    <border>
      <left style="dotted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dotted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 style="dotted">
        <color theme="0" tint="-0.14999847407452621"/>
      </left>
      <right/>
      <top style="thin">
        <color theme="0" tint="-0.14999847407452621"/>
      </top>
      <bottom style="thin">
        <color theme="1"/>
      </bottom>
      <diagonal/>
    </border>
    <border>
      <left style="dotted">
        <color theme="0" tint="-0.14999847407452621"/>
      </left>
      <right/>
      <top style="thin">
        <color theme="0" tint="-0.14999847407452621"/>
      </top>
      <bottom/>
      <diagonal/>
    </border>
  </borders>
  <cellStyleXfs count="4">
    <xf fontId="0" fillId="0" borderId="0" numFmtId="0" applyNumberFormat="1" applyFont="1" applyFill="1" applyBorder="1"/>
    <xf fontId="1" fillId="0" borderId="0" numFmtId="160" applyNumberFormat="1" applyFont="0" applyFill="0" applyBorder="0" applyProtection="0"/>
    <xf fontId="1" fillId="0" borderId="0" numFmtId="9" applyNumberFormat="1" applyFont="0" applyFill="0" applyBorder="0" applyProtection="0"/>
    <xf fontId="1" fillId="0" borderId="0" numFmtId="161" applyNumberFormat="1" applyFont="1" applyFill="1" applyBorder="0" applyProtection="0"/>
  </cellStyleXfs>
  <cellXfs count="165">
    <xf fontId="0" fillId="0" borderId="0" numFmtId="0" xfId="0"/>
    <xf fontId="2" fillId="0" borderId="0" numFmtId="0" xfId="0" applyFont="1"/>
    <xf fontId="3" fillId="0" borderId="0" numFmtId="0" xfId="0" applyFont="1" applyAlignment="1">
      <alignment horizontal="left"/>
    </xf>
    <xf fontId="3" fillId="0" borderId="0" numFmtId="161" xfId="3" applyNumberFormat="1" applyFont="1" applyAlignment="1">
      <alignment horizontal="left"/>
    </xf>
    <xf fontId="2" fillId="0" borderId="0" numFmtId="160" xfId="0" applyNumberFormat="1" applyFont="1" applyAlignment="1">
      <alignment horizontal="left"/>
    </xf>
    <xf fontId="2" fillId="0" borderId="0" numFmtId="0" xfId="0" applyFont="1" applyAlignment="1">
      <alignment horizontal="left"/>
    </xf>
    <xf fontId="2" fillId="0" borderId="0" numFmtId="0" xfId="0" applyFont="1" applyAlignment="1">
      <alignment horizontal="right"/>
    </xf>
    <xf fontId="3" fillId="0" borderId="0" numFmtId="0" xfId="0" applyFont="1" applyAlignment="1">
      <alignment horizontal="right"/>
    </xf>
    <xf fontId="3" fillId="0" borderId="0" numFmtId="9" xfId="2" applyNumberFormat="1" applyFont="1"/>
    <xf fontId="3" fillId="0" borderId="0" numFmtId="162" xfId="2" applyNumberFormat="1" applyFont="1"/>
    <xf fontId="3" fillId="0" borderId="1" numFmtId="0" xfId="0" applyFont="1" applyBorder="1" applyAlignment="1">
      <alignment horizontal="right"/>
    </xf>
    <xf fontId="3" fillId="0" borderId="1" numFmtId="161" xfId="0" applyNumberFormat="1" applyFont="1" applyBorder="1" applyAlignment="1">
      <alignment horizontal="left"/>
    </xf>
    <xf fontId="4" fillId="0" borderId="2" numFmtId="161" xfId="0" applyNumberFormat="1" applyFont="1" applyBorder="1" applyAlignment="1">
      <alignment horizontal="right"/>
    </xf>
    <xf fontId="4" fillId="0" borderId="2" numFmtId="161" xfId="0" applyNumberFormat="1" applyFont="1" applyBorder="1"/>
    <xf fontId="3" fillId="0" borderId="0" numFmtId="9" xfId="0" applyNumberFormat="1" applyFont="1" applyAlignment="1">
      <alignment horizontal="right"/>
    </xf>
    <xf fontId="4" fillId="0" borderId="0" numFmtId="0" xfId="0" applyFont="1" applyAlignment="1">
      <alignment horizontal="right"/>
    </xf>
    <xf fontId="4" fillId="0" borderId="0" numFmtId="0" xfId="0" applyFont="1" applyAlignment="1">
      <alignment horizontal="center"/>
    </xf>
    <xf fontId="4" fillId="0" borderId="0" numFmtId="0" xfId="0" applyFont="1" applyAlignment="1">
      <alignment horizontal="left"/>
    </xf>
    <xf fontId="3" fillId="0" borderId="0" numFmtId="0" xfId="0" applyFont="1" applyAlignment="1">
      <alignment horizontal="center"/>
    </xf>
    <xf fontId="3" fillId="0" borderId="0" numFmtId="1" xfId="0" applyNumberFormat="1" applyFont="1" applyAlignment="1">
      <alignment horizontal="center"/>
    </xf>
    <xf fontId="2" fillId="0" borderId="3" numFmtId="0" xfId="0" applyFont="1" applyBorder="1" applyAlignment="1">
      <alignment horizontal="left" vertical="top" wrapText="1"/>
    </xf>
    <xf fontId="2" fillId="0" borderId="4" numFmtId="0" xfId="0" applyFont="1" applyBorder="1" applyAlignment="1">
      <alignment horizontal="left" vertical="top" wrapText="1"/>
    </xf>
    <xf fontId="2" fillId="0" borderId="5" numFmtId="0" xfId="0" applyFont="1" applyBorder="1" applyAlignment="1">
      <alignment horizontal="left" vertical="top" wrapText="1"/>
    </xf>
    <xf fontId="2" fillId="0" borderId="6" numFmtId="0" xfId="0" applyFont="1" applyBorder="1" applyAlignment="1">
      <alignment horizontal="left" vertical="top" wrapText="1"/>
    </xf>
    <xf fontId="2" fillId="0" borderId="0" numFmtId="0" xfId="0" applyFont="1" applyAlignment="1">
      <alignment horizontal="left" vertical="top" wrapText="1"/>
    </xf>
    <xf fontId="2" fillId="0" borderId="7" numFmtId="0" xfId="0" applyFont="1" applyBorder="1" applyAlignment="1">
      <alignment horizontal="left" vertical="top" wrapText="1"/>
    </xf>
    <xf fontId="2" fillId="0" borderId="8" numFmtId="0" xfId="0" applyFont="1" applyBorder="1" applyAlignment="1">
      <alignment horizontal="left" vertical="top" wrapText="1"/>
    </xf>
    <xf fontId="2" fillId="0" borderId="9" numFmtId="0" xfId="0" applyFont="1" applyBorder="1" applyAlignment="1">
      <alignment horizontal="left" vertical="top" wrapText="1"/>
    </xf>
    <xf fontId="2" fillId="0" borderId="10" numFmtId="0" xfId="0" applyFont="1" applyBorder="1" applyAlignment="1">
      <alignment horizontal="left" vertical="top" wrapText="1"/>
    </xf>
    <xf fontId="5" fillId="0" borderId="0" numFmtId="0" xfId="0" applyFont="1"/>
    <xf fontId="0" fillId="0" borderId="0" numFmtId="0" xfId="0" applyAlignment="1">
      <alignment horizontal="center"/>
    </xf>
    <xf fontId="6" fillId="0" borderId="0" numFmtId="0" xfId="0" applyFont="1" applyAlignment="1">
      <alignment horizontal="center"/>
    </xf>
    <xf fontId="7" fillId="0" borderId="0" numFmtId="0" xfId="0" applyFont="1" applyAlignment="1">
      <alignment horizontal="left"/>
    </xf>
    <xf fontId="0" fillId="0" borderId="0" numFmtId="0" xfId="0" applyAlignment="1">
      <alignment horizontal="center" wrapText="1"/>
    </xf>
    <xf fontId="0" fillId="0" borderId="9" numFmtId="0" xfId="0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0" borderId="9" numFmtId="0" xfId="0" applyFont="1" applyBorder="1" applyAlignment="1">
      <alignment horizontal="center" vertical="center" wrapText="1"/>
    </xf>
    <xf fontId="1" fillId="0" borderId="9" numFmtId="161" xfId="3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left"/>
    </xf>
    <xf fontId="1" fillId="0" borderId="0" numFmtId="0" xfId="0" applyFont="1" applyAlignment="1">
      <alignment horizontal="center"/>
    </xf>
    <xf fontId="1" fillId="0" borderId="0" numFmtId="161" xfId="3" applyNumberFormat="1" applyFont="1" applyAlignment="1" applyProtection="1">
      <alignment horizontal="center"/>
    </xf>
    <xf fontId="1" fillId="0" borderId="0" numFmtId="162" xfId="0" applyNumberFormat="1" applyFont="1" applyAlignment="1">
      <alignment horizontal="center"/>
    </xf>
    <xf fontId="0" fillId="0" borderId="4" numFmtId="0" xfId="0" applyBorder="1" applyAlignment="1">
      <alignment horizontal="center"/>
    </xf>
    <xf fontId="1" fillId="0" borderId="4" numFmtId="0" xfId="0" applyFont="1" applyBorder="1" applyAlignment="1">
      <alignment horizontal="left"/>
    </xf>
    <xf fontId="1" fillId="0" borderId="4" numFmtId="0" xfId="0" applyFont="1" applyBorder="1" applyAlignment="1">
      <alignment horizontal="center"/>
    </xf>
    <xf fontId="1" fillId="0" borderId="4" numFmtId="161" xfId="3" applyNumberFormat="1" applyFont="1" applyBorder="1" applyAlignment="1" applyProtection="1">
      <alignment horizontal="center"/>
    </xf>
    <xf fontId="8" fillId="0" borderId="4" numFmtId="162" xfId="0" applyNumberFormat="1" applyFont="1" applyBorder="1" applyAlignment="1">
      <alignment horizontal="center"/>
    </xf>
    <xf fontId="8" fillId="0" borderId="0" numFmtId="162" xfId="0" applyNumberFormat="1" applyFont="1" applyAlignment="1">
      <alignment horizontal="center"/>
    </xf>
    <xf fontId="7" fillId="0" borderId="0" numFmtId="0" xfId="0" applyFont="1"/>
    <xf fontId="0" fillId="0" borderId="9" numFmtId="0" xfId="0" applyBorder="1" applyAlignment="1">
      <alignment horizontal="center" wrapText="1"/>
    </xf>
    <xf fontId="1" fillId="0" borderId="9" numFmtId="0" xfId="0" applyFont="1" applyBorder="1" applyAlignment="1">
      <alignment horizontal="center" wrapText="1"/>
    </xf>
    <xf fontId="1" fillId="0" borderId="1" numFmtId="0" xfId="0" applyFont="1" applyBorder="1" applyAlignment="1">
      <alignment horizontal="center" wrapText="1"/>
    </xf>
    <xf fontId="1" fillId="0" borderId="9" numFmtId="161" xfId="3" applyNumberFormat="1" applyFont="1" applyBorder="1" applyAlignment="1">
      <alignment horizontal="center" wrapText="1"/>
    </xf>
    <xf fontId="1" fillId="0" borderId="0" numFmtId="163" xfId="3" applyNumberFormat="1" applyFont="1" applyAlignment="1" applyProtection="1">
      <alignment horizontal="center"/>
    </xf>
    <xf fontId="1" fillId="0" borderId="0" numFmtId="162" xfId="3" applyNumberFormat="1" applyFont="1" applyAlignment="1" applyProtection="1">
      <alignment horizontal="center"/>
    </xf>
    <xf fontId="0" fillId="0" borderId="0" numFmtId="162" xfId="0" applyNumberFormat="1" applyAlignment="1">
      <alignment horizontal="center"/>
    </xf>
    <xf fontId="0" fillId="0" borderId="0" numFmtId="0" xfId="0" applyAlignment="1">
      <alignment horizontal="left"/>
    </xf>
    <xf fontId="0" fillId="0" borderId="0" numFmtId="163" xfId="0" applyNumberFormat="1" applyAlignment="1">
      <alignment horizontal="center"/>
    </xf>
    <xf fontId="0" fillId="0" borderId="9" numFmtId="0" xfId="0" applyBorder="1" applyAlignment="1">
      <alignment horizontal="center"/>
    </xf>
    <xf fontId="0" fillId="0" borderId="9" numFmtId="0" xfId="0" applyBorder="1" applyAlignment="1">
      <alignment horizontal="left"/>
    </xf>
    <xf fontId="0" fillId="0" borderId="9" numFmtId="163" xfId="0" applyNumberFormat="1" applyBorder="1" applyAlignment="1">
      <alignment horizontal="center"/>
    </xf>
    <xf fontId="1" fillId="0" borderId="9" numFmtId="163" xfId="3" applyNumberFormat="1" applyFont="1" applyBorder="1" applyAlignment="1" applyProtection="1">
      <alignment horizontal="center"/>
    </xf>
    <xf fontId="1" fillId="0" borderId="9" numFmtId="162" xfId="3" applyNumberFormat="1" applyFont="1" applyBorder="1" applyAlignment="1" applyProtection="1">
      <alignment horizontal="center"/>
    </xf>
    <xf fontId="0" fillId="0" borderId="9" numFmtId="162" xfId="0" applyNumberFormat="1" applyBorder="1" applyAlignment="1">
      <alignment horizontal="center"/>
    </xf>
    <xf fontId="9" fillId="0" borderId="0" numFmtId="162" xfId="3" applyNumberFormat="1" applyFont="1" applyAlignment="1" applyProtection="1">
      <alignment horizontal="center"/>
    </xf>
    <xf fontId="1" fillId="0" borderId="9" numFmtId="161" xfId="3" applyNumberFormat="1" applyFont="1" applyBorder="1" applyAlignment="1" applyProtection="1">
      <alignment horizontal="center" wrapText="1"/>
    </xf>
    <xf fontId="1" fillId="0" borderId="2" numFmtId="0" xfId="0" applyFont="1" applyBorder="1" applyAlignment="1">
      <alignment horizontal="left"/>
    </xf>
    <xf fontId="1" fillId="0" borderId="2" numFmtId="0" xfId="0" applyFont="1" applyBorder="1" applyAlignment="1">
      <alignment horizontal="center"/>
    </xf>
    <xf fontId="1" fillId="0" borderId="2" numFmtId="163" xfId="3" applyNumberFormat="1" applyFont="1" applyBorder="1" applyAlignment="1">
      <alignment horizontal="center"/>
    </xf>
    <xf fontId="1" fillId="0" borderId="4" numFmtId="163" xfId="3" applyNumberFormat="1" applyFont="1" applyBorder="1" applyAlignment="1" applyProtection="1">
      <alignment horizontal="center"/>
    </xf>
    <xf fontId="1" fillId="0" borderId="4" numFmtId="162" xfId="3" applyNumberFormat="1" applyFont="1" applyBorder="1" applyAlignment="1" applyProtection="1">
      <alignment horizontal="center"/>
    </xf>
    <xf fontId="0" fillId="0" borderId="4" numFmtId="162" xfId="0" applyNumberFormat="1" applyBorder="1" applyAlignment="1">
      <alignment horizontal="center"/>
    </xf>
    <xf fontId="1" fillId="0" borderId="0" numFmtId="163" xfId="3" applyNumberFormat="1" applyFont="1" applyAlignment="1">
      <alignment horizontal="center"/>
    </xf>
    <xf fontId="1" fillId="0" borderId="9" numFmtId="163" xfId="3" applyNumberFormat="1" applyFont="1" applyBorder="1" applyAlignment="1">
      <alignment horizontal="center"/>
    </xf>
    <xf fontId="0" fillId="0" borderId="4" numFmtId="0" xfId="0" applyBorder="1" applyAlignment="1">
      <alignment horizontal="left"/>
    </xf>
    <xf fontId="0" fillId="0" borderId="4" numFmtId="163" xfId="0" applyNumberFormat="1" applyBorder="1" applyAlignment="1">
      <alignment horizontal="center"/>
    </xf>
    <xf fontId="1" fillId="0" borderId="4" numFmtId="163" xfId="3" applyNumberFormat="1" applyFont="1" applyBorder="1" applyAlignment="1">
      <alignment horizontal="center"/>
    </xf>
    <xf fontId="9" fillId="0" borderId="4" numFmtId="162" xfId="3" applyNumberFormat="1" applyFont="1" applyBorder="1" applyAlignment="1" applyProtection="1">
      <alignment horizontal="center"/>
    </xf>
    <xf fontId="1" fillId="0" borderId="2" numFmtId="161" xfId="3" applyNumberFormat="1" applyFont="1" applyBorder="1" applyAlignment="1">
      <alignment horizontal="center"/>
    </xf>
    <xf fontId="1" fillId="0" borderId="2" numFmtId="161" xfId="3" applyNumberFormat="1" applyFont="1" applyBorder="1" applyAlignment="1" applyProtection="1">
      <alignment horizontal="center"/>
    </xf>
    <xf fontId="1" fillId="0" borderId="0" numFmtId="162" xfId="1" applyNumberFormat="1" applyFont="1" applyAlignment="1">
      <alignment horizontal="center"/>
    </xf>
    <xf fontId="1" fillId="0" borderId="0" numFmtId="161" xfId="3" applyNumberFormat="1" applyFont="1" applyAlignment="1">
      <alignment horizontal="center"/>
    </xf>
    <xf fontId="1" fillId="0" borderId="9" numFmtId="0" xfId="0" applyFont="1" applyBorder="1" applyAlignment="1">
      <alignment horizontal="left"/>
    </xf>
    <xf fontId="1" fillId="0" borderId="9" numFmtId="0" xfId="0" applyFont="1" applyBorder="1" applyAlignment="1">
      <alignment horizontal="center"/>
    </xf>
    <xf fontId="1" fillId="0" borderId="9" numFmtId="161" xfId="3" applyNumberFormat="1" applyFont="1" applyBorder="1" applyAlignment="1">
      <alignment horizontal="center"/>
    </xf>
    <xf fontId="1" fillId="0" borderId="9" numFmtId="161" xfId="3" applyNumberFormat="1" applyFont="1" applyBorder="1" applyAlignment="1" applyProtection="1">
      <alignment horizontal="center"/>
    </xf>
    <xf fontId="1" fillId="0" borderId="9" numFmtId="162" xfId="0" applyNumberFormat="1" applyFont="1" applyBorder="1" applyAlignment="1">
      <alignment horizontal="center"/>
    </xf>
    <xf fontId="1" fillId="0" borderId="9" numFmtId="162" xfId="1" applyNumberFormat="1" applyFont="1" applyBorder="1" applyAlignment="1">
      <alignment horizontal="center"/>
    </xf>
    <xf fontId="9" fillId="0" borderId="0" numFmtId="162" xfId="0" applyNumberFormat="1" applyFont="1" applyAlignment="1">
      <alignment horizontal="center"/>
    </xf>
    <xf fontId="9" fillId="0" borderId="0" numFmtId="162" xfId="1" applyNumberFormat="1" applyFont="1" applyAlignment="1">
      <alignment horizontal="center"/>
    </xf>
    <xf fontId="1" fillId="0" borderId="0" numFmtId="0" xfId="0" applyFont="1" applyAlignment="1">
      <alignment horizontal="left" wrapText="1"/>
    </xf>
    <xf fontId="10" fillId="0" borderId="0" numFmtId="0" xfId="0" applyFont="1" applyAlignment="1">
      <alignment horizontal="center"/>
    </xf>
    <xf fontId="0" fillId="0" borderId="0" numFmtId="0" xfId="0" applyAlignment="1">
      <alignment horizontal="left" wrapText="1"/>
    </xf>
    <xf fontId="11" fillId="0" borderId="0" numFmtId="0" xfId="0" applyFont="1" applyAlignment="1">
      <alignment horizontal="left"/>
    </xf>
    <xf fontId="0" fillId="0" borderId="0" numFmtId="0" xfId="0"/>
    <xf fontId="0" fillId="0" borderId="11" numFmtId="0" xfId="0" applyBorder="1" applyAlignment="1">
      <alignment horizontal="center" vertical="center" wrapText="1"/>
    </xf>
    <xf fontId="1" fillId="0" borderId="11" numFmtId="0" xfId="0" applyFont="1" applyBorder="1" applyAlignment="1">
      <alignment horizontal="center" vertical="center" wrapText="1"/>
    </xf>
    <xf fontId="1" fillId="0" borderId="11" numFmtId="161" xfId="3" applyNumberFormat="1" applyFont="1" applyBorder="1" applyAlignment="1">
      <alignment horizontal="center" vertical="center" wrapText="1"/>
    </xf>
    <xf fontId="0" fillId="0" borderId="12" numFmtId="0" xfId="0" applyBorder="1" applyAlignment="1">
      <alignment horizontal="center" vertical="center"/>
    </xf>
    <xf fontId="1" fillId="0" borderId="13" numFmtId="0" xfId="0" applyFont="1" applyBorder="1" applyAlignment="1">
      <alignment horizontal="left" vertical="center"/>
    </xf>
    <xf fontId="1" fillId="0" borderId="13" numFmtId="0" xfId="0" applyFont="1" applyBorder="1" applyAlignment="1">
      <alignment horizontal="center" vertical="center"/>
    </xf>
    <xf fontId="1" fillId="0" borderId="13" numFmtId="161" xfId="3" applyNumberFormat="1" applyFont="1" applyBorder="1" applyAlignment="1">
      <alignment horizontal="center" vertical="center"/>
    </xf>
    <xf fontId="1" fillId="0" borderId="13" numFmtId="162" xfId="0" applyNumberFormat="1" applyFont="1" applyBorder="1" applyAlignment="1">
      <alignment horizontal="center" vertical="center"/>
    </xf>
    <xf fontId="0" fillId="0" borderId="14" numFmtId="0" xfId="0" applyBorder="1" applyAlignment="1">
      <alignment horizontal="center" vertical="center"/>
    </xf>
    <xf fontId="1" fillId="0" borderId="15" numFmtId="0" xfId="0" applyFont="1" applyBorder="1" applyAlignment="1">
      <alignment horizontal="left" vertical="center"/>
    </xf>
    <xf fontId="1" fillId="0" borderId="15" numFmtId="0" xfId="0" applyFont="1" applyBorder="1" applyAlignment="1">
      <alignment horizontal="center" vertical="center"/>
    </xf>
    <xf fontId="1" fillId="0" borderId="15" numFmtId="161" xfId="3" applyNumberFormat="1" applyFont="1" applyBorder="1" applyAlignment="1">
      <alignment horizontal="center" vertical="center"/>
    </xf>
    <xf fontId="1" fillId="0" borderId="15" numFmtId="162" xfId="0" applyNumberFormat="1" applyFont="1" applyBorder="1" applyAlignment="1">
      <alignment horizontal="center" vertical="center"/>
    </xf>
    <xf fontId="0" fillId="0" borderId="16" numFmtId="0" xfId="0" applyBorder="1" applyAlignment="1">
      <alignment horizontal="center" vertical="center"/>
    </xf>
    <xf fontId="1" fillId="0" borderId="17" numFmtId="0" xfId="0" applyFont="1" applyBorder="1" applyAlignment="1">
      <alignment horizontal="left" vertical="center"/>
    </xf>
    <xf fontId="1" fillId="0" borderId="17" numFmtId="0" xfId="0" applyFont="1" applyBorder="1" applyAlignment="1">
      <alignment horizontal="center" vertical="center"/>
    </xf>
    <xf fontId="1" fillId="0" borderId="17" numFmtId="161" xfId="3" applyNumberFormat="1" applyFont="1" applyBorder="1" applyAlignment="1">
      <alignment horizontal="center" vertical="center"/>
    </xf>
    <xf fontId="1" fillId="0" borderId="18" numFmtId="162" xfId="0" applyNumberFormat="1" applyFont="1" applyBorder="1" applyAlignment="1">
      <alignment horizontal="center" vertical="center"/>
    </xf>
    <xf fontId="1" fillId="0" borderId="4" numFmtId="0" xfId="0" applyFont="1" applyBorder="1" applyAlignment="1">
      <alignment horizontal="left" vertical="center"/>
    </xf>
    <xf fontId="1" fillId="0" borderId="4" numFmtId="0" xfId="0" applyFont="1" applyBorder="1" applyAlignment="1">
      <alignment horizontal="center" vertical="center"/>
    </xf>
    <xf fontId="1" fillId="0" borderId="4" numFmtId="161" xfId="3" applyNumberFormat="1" applyFont="1" applyBorder="1" applyAlignment="1">
      <alignment horizontal="center" vertical="center"/>
    </xf>
    <xf fontId="8" fillId="0" borderId="4" numFmtId="162" xfId="0" applyNumberFormat="1" applyFont="1" applyBorder="1" applyAlignment="1">
      <alignment horizontal="center" vertical="center"/>
    </xf>
    <xf fontId="12" fillId="0" borderId="0" numFmtId="0" xfId="0" applyFont="1" applyAlignment="1">
      <alignment horizontal="center"/>
    </xf>
    <xf fontId="13" fillId="0" borderId="0" numFmtId="0" xfId="0" applyFont="1"/>
    <xf fontId="0" fillId="0" borderId="9" numFmtId="0" xfId="0" applyBorder="1"/>
    <xf fontId="1" fillId="0" borderId="1" numFmtId="0" xfId="0" applyFont="1" applyBorder="1" applyAlignment="1">
      <alignment horizontal="center"/>
    </xf>
    <xf fontId="1" fillId="0" borderId="0" numFmtId="0" xfId="0" applyFont="1" applyAlignment="1">
      <alignment horizontal="right"/>
    </xf>
    <xf fontId="1" fillId="0" borderId="0" numFmtId="161" xfId="3" applyNumberFormat="1" applyFont="1"/>
    <xf fontId="8" fillId="0" borderId="0" numFmtId="0" xfId="0" applyFont="1" applyAlignment="1">
      <alignment horizontal="right"/>
    </xf>
    <xf fontId="9" fillId="0" borderId="0" numFmtId="162" xfId="0" applyNumberFormat="1" applyFont="1" applyAlignment="1">
      <alignment horizontal="left"/>
    </xf>
    <xf fontId="1" fillId="0" borderId="0" numFmtId="161" xfId="3" applyNumberFormat="1" applyFont="1" applyAlignment="1">
      <alignment horizontal="right"/>
    </xf>
    <xf fontId="0" fillId="0" borderId="4" numFmtId="0" xfId="0" applyBorder="1"/>
    <xf fontId="1" fillId="0" borderId="2" numFmtId="162" xfId="0" applyNumberFormat="1" applyFont="1" applyBorder="1" applyAlignment="1">
      <alignment horizontal="right"/>
    </xf>
    <xf fontId="1" fillId="0" borderId="0" numFmtId="162" xfId="0" applyNumberFormat="1" applyFont="1" applyAlignment="1">
      <alignment horizontal="left"/>
    </xf>
    <xf fontId="1" fillId="0" borderId="0" numFmtId="162" xfId="0" applyNumberFormat="1" applyFont="1" applyAlignment="1">
      <alignment horizontal="right"/>
    </xf>
    <xf fontId="1" fillId="0" borderId="9" numFmtId="162" xfId="0" applyNumberFormat="1" applyFont="1" applyBorder="1" applyAlignment="1">
      <alignment horizontal="right"/>
    </xf>
    <xf fontId="1" fillId="0" borderId="9" numFmtId="162" xfId="0" applyNumberFormat="1" applyFont="1" applyBorder="1" applyAlignment="1">
      <alignment horizontal="left"/>
    </xf>
    <xf fontId="9" fillId="0" borderId="0" numFmtId="0" xfId="0" applyFont="1" applyAlignment="1">
      <alignment horizontal="right"/>
    </xf>
    <xf fontId="0" fillId="0" borderId="9" numFmtId="162" xfId="0" applyNumberFormat="1" applyBorder="1"/>
    <xf fontId="8" fillId="0" borderId="0" numFmtId="162" xfId="0" applyNumberFormat="1" applyFont="1" applyAlignment="1">
      <alignment horizontal="right"/>
    </xf>
    <xf fontId="13" fillId="0" borderId="0" numFmtId="0" xfId="0" applyFont="1" applyAlignment="1">
      <alignment horizontal="center"/>
    </xf>
    <xf fontId="1" fillId="0" borderId="0" numFmtId="0" xfId="0" applyFont="1"/>
    <xf fontId="9" fillId="0" borderId="0" numFmtId="0" xfId="0" applyFont="1" applyAlignment="1">
      <alignment horizontal="center"/>
    </xf>
    <xf fontId="0" fillId="0" borderId="0" numFmtId="0" xfId="0" applyAlignment="1">
      <alignment horizontal="center" vertical="center"/>
    </xf>
    <xf fontId="1" fillId="0" borderId="0" numFmtId="0" xfId="0" applyFont="1" applyAlignment="1">
      <alignment horizontal="center" vertical="center" wrapText="1"/>
    </xf>
    <xf fontId="9" fillId="0" borderId="0" numFmtId="0" xfId="0" applyFont="1" applyAlignment="1">
      <alignment horizontal="center" vertical="center" wrapText="1"/>
    </xf>
    <xf fontId="8" fillId="0" borderId="0" numFmtId="0" xfId="0" applyFont="1" applyAlignment="1">
      <alignment horizontal="left"/>
    </xf>
    <xf fontId="9" fillId="0" borderId="0" numFmtId="0" xfId="0" applyFont="1" applyAlignment="1">
      <alignment horizontal="left"/>
    </xf>
    <xf fontId="9" fillId="0" borderId="0" numFmtId="162" xfId="0" applyNumberFormat="1" applyFont="1" applyAlignment="1">
      <alignment horizontal="right"/>
    </xf>
    <xf fontId="0" fillId="0" borderId="0" numFmtId="0" xfId="0" applyAlignment="1">
      <alignment horizontal="right"/>
    </xf>
    <xf fontId="0" fillId="0" borderId="0" numFmtId="163" xfId="0" applyNumberFormat="1" applyAlignment="1">
      <alignment horizontal="right"/>
    </xf>
    <xf fontId="0" fillId="0" borderId="0" numFmtId="162" xfId="0" applyNumberFormat="1"/>
    <xf fontId="0" fillId="0" borderId="0" numFmtId="162" xfId="0" applyNumberFormat="1" applyAlignment="1">
      <alignment horizontal="right"/>
    </xf>
    <xf fontId="9" fillId="0" borderId="0" numFmtId="162" xfId="3" applyNumberFormat="1" applyFont="1"/>
    <xf fontId="9" fillId="0" borderId="0" numFmtId="0" xfId="0" applyFont="1"/>
    <xf fontId="0" fillId="0" borderId="0" numFmtId="161" xfId="0" applyNumberFormat="1"/>
    <xf fontId="0" fillId="0" borderId="0" numFmtId="160" xfId="0" applyNumberFormat="1"/>
    <xf fontId="14" fillId="0" borderId="0" numFmtId="0" xfId="0" applyFont="1" applyAlignment="1">
      <alignment horizontal="left"/>
    </xf>
    <xf fontId="1" fillId="0" borderId="0" numFmtId="0" xfId="3" applyFont="1"/>
    <xf fontId="1" fillId="0" borderId="0" numFmtId="160" xfId="0" applyNumberFormat="1" applyFont="1"/>
    <xf fontId="0" fillId="0" borderId="0" numFmtId="0" xfId="0" applyAlignment="1">
      <alignment horizontal="center" vertical="center" wrapText="1"/>
    </xf>
    <xf fontId="0" fillId="0" borderId="0" numFmtId="161" xfId="3" applyNumberFormat="1"/>
    <xf fontId="1" fillId="0" borderId="1" numFmtId="0" xfId="0" applyFont="1" applyBorder="1"/>
    <xf fontId="0" fillId="0" borderId="1" numFmtId="161" xfId="0" applyNumberFormat="1" applyBorder="1"/>
    <xf fontId="8" fillId="0" borderId="2" numFmtId="0" xfId="0" applyFont="1" applyBorder="1"/>
    <xf fontId="9" fillId="0" borderId="2" numFmtId="161" xfId="3" applyNumberFormat="1" applyFont="1" applyBorder="1"/>
    <xf fontId="0" fillId="0" borderId="1" numFmtId="161" xfId="3" applyNumberFormat="1" applyBorder="1"/>
    <xf fontId="0" fillId="0" borderId="1" numFmtId="0" xfId="0" applyBorder="1"/>
    <xf fontId="0" fillId="0" borderId="2" numFmtId="0" xfId="0" applyBorder="1"/>
    <xf fontId="15" fillId="0" borderId="2" numFmtId="161" xfId="3" applyNumberFormat="1" applyFont="1" applyBorder="1"/>
  </cellXfs>
  <cellStyles count="4">
    <cellStyle name="Komma" xfId="1" builtinId="3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de-DE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400"/>
              <a:t>Break-Even-Point</a:t>
            </a:r>
            <a:endParaRPr lang="de-AT"/>
          </a:p>
        </c:rich>
      </c:tx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'Break-Even-Point'!$C$63</c:f>
              <c:strCache>
                <c:ptCount val="1"/>
                <c:pt idx="0">
                  <c:v xml:space="preserve">var. Kosten</c:v>
                </c:pt>
              </c:strCache>
            </c:strRef>
          </c:tx>
          <c:spPr bwMode="auto">
            <a:prstGeom prst="rect">
              <a:avLst/>
            </a:prstGeom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'Break-Even-Point'!$A$64:$A$80</c:f>
              <c:numCache>
                <c:formatCode>General</c:formatCode>
                <c:ptCount val="17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</c:numCache>
            </c:numRef>
          </c:xVal>
          <c:yVal>
            <c:numRef>
              <c:f>'Break-Even-Point'!$C$64:$C$80</c:f>
              <c:numCache>
                <c:formatCode xml:space="preserve">_-[$€-C07]\ * #,##0.00_-;\-[$€-C07]\ * #,##0.00_-;_-[$€-C07]\ * "-"??_-;_-@_-</c:formatCode>
                <c:ptCount val="17"/>
                <c:pt idx="0">
                  <c:v>0</c:v>
                </c:pt>
                <c:pt idx="1">
                  <c:v>482.5</c:v>
                </c:pt>
                <c:pt idx="2">
                  <c:v>965</c:v>
                </c:pt>
                <c:pt idx="3">
                  <c:v>1447.5</c:v>
                </c:pt>
                <c:pt idx="4">
                  <c:v>1930</c:v>
                </c:pt>
                <c:pt idx="5">
                  <c:v>2412.5</c:v>
                </c:pt>
                <c:pt idx="6">
                  <c:v>2895</c:v>
                </c:pt>
                <c:pt idx="7">
                  <c:v>3377.5</c:v>
                </c:pt>
                <c:pt idx="8">
                  <c:v>3860</c:v>
                </c:pt>
                <c:pt idx="9">
                  <c:v>4342.5</c:v>
                </c:pt>
                <c:pt idx="10">
                  <c:v>4825</c:v>
                </c:pt>
                <c:pt idx="11">
                  <c:v>5307.5</c:v>
                </c:pt>
                <c:pt idx="12">
                  <c:v>5790</c:v>
                </c:pt>
                <c:pt idx="13">
                  <c:v>6272.5</c:v>
                </c:pt>
                <c:pt idx="14">
                  <c:v>6755</c:v>
                </c:pt>
                <c:pt idx="15">
                  <c:v>7237.5</c:v>
                </c:pt>
                <c:pt idx="16">
                  <c:v>7720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'Break-Even-Point'!$D$63</c:f>
              <c:strCache>
                <c:ptCount val="1"/>
                <c:pt idx="0">
                  <c:v>Erlös</c:v>
                </c:pt>
              </c:strCache>
            </c:strRef>
          </c:tx>
          <c:spPr bwMode="auto">
            <a:prstGeom prst="rect">
              <a:avLst/>
            </a:prstGeom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'Break-Even-Point'!$A$64:$A$80</c:f>
              <c:numCache>
                <c:formatCode>General</c:formatCode>
                <c:ptCount val="17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</c:numCache>
            </c:numRef>
          </c:xVal>
          <c:yVal>
            <c:numRef>
              <c:f>'Break-Even-Point'!$D$64:$D$80</c:f>
              <c:numCache>
                <c:formatCode xml:space="preserve">_-[$€-C07]\ * #,##0.00_-;\-[$€-C07]\ * #,##0.00_-;_-[$€-C07]\ * "-"??_-;_-@_-</c:formatCode>
                <c:ptCount val="17"/>
                <c:pt idx="0">
                  <c:v>0</c:v>
                </c:pt>
                <c:pt idx="1">
                  <c:v>625</c:v>
                </c:pt>
                <c:pt idx="2">
                  <c:v>1250</c:v>
                </c:pt>
                <c:pt idx="3">
                  <c:v>1875</c:v>
                </c:pt>
                <c:pt idx="4">
                  <c:v>2500</c:v>
                </c:pt>
                <c:pt idx="5">
                  <c:v>3125</c:v>
                </c:pt>
                <c:pt idx="6">
                  <c:v>3750</c:v>
                </c:pt>
                <c:pt idx="7">
                  <c:v>4375</c:v>
                </c:pt>
                <c:pt idx="8">
                  <c:v>5000</c:v>
                </c:pt>
                <c:pt idx="9">
                  <c:v>5625</c:v>
                </c:pt>
                <c:pt idx="10">
                  <c:v>6250</c:v>
                </c:pt>
                <c:pt idx="11">
                  <c:v>6875</c:v>
                </c:pt>
                <c:pt idx="12">
                  <c:v>7500</c:v>
                </c:pt>
                <c:pt idx="13">
                  <c:v>8125</c:v>
                </c:pt>
                <c:pt idx="14">
                  <c:v>8750</c:v>
                </c:pt>
                <c:pt idx="15">
                  <c:v>9375</c:v>
                </c:pt>
                <c:pt idx="16">
                  <c:v>10000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'Break-Even-Point'!$E$63</c:f>
              <c:strCache>
                <c:ptCount val="1"/>
                <c:pt idx="0">
                  <c:v xml:space="preserve">Fixkosten + Schwund</c:v>
                </c:pt>
              </c:strCache>
            </c:strRef>
          </c:tx>
          <c:spPr bwMode="auto">
            <a:prstGeom prst="rect">
              <a:avLst/>
            </a:prstGeom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'Break-Even-Point'!$A$64:$A$80</c:f>
              <c:numCache>
                <c:formatCode>General</c:formatCode>
                <c:ptCount val="17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</c:numCache>
            </c:numRef>
          </c:xVal>
          <c:yVal>
            <c:numRef>
              <c:f>'Break-Even-Point'!$E$64:$E$80</c:f>
              <c:numCache>
                <c:formatCode xml:space="preserve">_-[$€-C07]\ * #,##0.00_-;\-[$€-C07]\ * #,##0.00_-;_-[$€-C07]\ * "-"??_-;_-@_-</c:formatCode>
                <c:ptCount val="17"/>
                <c:pt idx="0">
                  <c:v>3520</c:v>
                </c:pt>
                <c:pt idx="1">
                  <c:v>3520</c:v>
                </c:pt>
                <c:pt idx="2">
                  <c:v>3520</c:v>
                </c:pt>
                <c:pt idx="3">
                  <c:v>3520</c:v>
                </c:pt>
                <c:pt idx="4">
                  <c:v>3520</c:v>
                </c:pt>
                <c:pt idx="5">
                  <c:v>3520</c:v>
                </c:pt>
                <c:pt idx="6">
                  <c:v>3520</c:v>
                </c:pt>
                <c:pt idx="7">
                  <c:v>3520</c:v>
                </c:pt>
                <c:pt idx="8">
                  <c:v>3520</c:v>
                </c:pt>
                <c:pt idx="9">
                  <c:v>3520</c:v>
                </c:pt>
                <c:pt idx="10">
                  <c:v>3520</c:v>
                </c:pt>
                <c:pt idx="11">
                  <c:v>3520</c:v>
                </c:pt>
                <c:pt idx="12">
                  <c:v>3520</c:v>
                </c:pt>
                <c:pt idx="13">
                  <c:v>3520</c:v>
                </c:pt>
                <c:pt idx="14">
                  <c:v>3520</c:v>
                </c:pt>
                <c:pt idx="15">
                  <c:v>3520</c:v>
                </c:pt>
                <c:pt idx="16">
                  <c:v>3520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'Break-Even-Point'!$F$63</c:f>
              <c:strCache>
                <c:ptCount val="1"/>
                <c:pt idx="0">
                  <c:v xml:space="preserve">ges. Kosten</c:v>
                </c:pt>
              </c:strCache>
            </c:strRef>
          </c:tx>
          <c:spPr bwMode="auto">
            <a:prstGeom prst="rect">
              <a:avLst/>
            </a:prstGeom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'Break-Even-Point'!$A$64:$A$80</c:f>
              <c:numCache>
                <c:formatCode>General</c:formatCode>
                <c:ptCount val="17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</c:numCache>
            </c:numRef>
          </c:xVal>
          <c:yVal>
            <c:numRef>
              <c:f>'Break-Even-Point'!$F$64:$F$80</c:f>
              <c:numCache>
                <c:formatCode xml:space="preserve">_-[$€-C07]\ * #,##0.00_-;\-[$€-C07]\ * #,##0.00_-;_-[$€-C07]\ * "-"??_-;_-@_-</c:formatCode>
                <c:ptCount val="17"/>
                <c:pt idx="0">
                  <c:v>3520</c:v>
                </c:pt>
                <c:pt idx="1">
                  <c:v>4002.5</c:v>
                </c:pt>
                <c:pt idx="2">
                  <c:v>4485</c:v>
                </c:pt>
                <c:pt idx="3">
                  <c:v>4967.5</c:v>
                </c:pt>
                <c:pt idx="4">
                  <c:v>5450</c:v>
                </c:pt>
                <c:pt idx="5">
                  <c:v>5932.5</c:v>
                </c:pt>
                <c:pt idx="6">
                  <c:v>6415</c:v>
                </c:pt>
                <c:pt idx="7">
                  <c:v>6897.5</c:v>
                </c:pt>
                <c:pt idx="8">
                  <c:v>7380</c:v>
                </c:pt>
                <c:pt idx="9">
                  <c:v>7862.5</c:v>
                </c:pt>
                <c:pt idx="10">
                  <c:v>8345</c:v>
                </c:pt>
                <c:pt idx="11">
                  <c:v>8827.5</c:v>
                </c:pt>
                <c:pt idx="12">
                  <c:v>9310</c:v>
                </c:pt>
                <c:pt idx="13">
                  <c:v>9792.5</c:v>
                </c:pt>
                <c:pt idx="14">
                  <c:v>10275</c:v>
                </c:pt>
                <c:pt idx="15">
                  <c:v>10757.5</c:v>
                </c:pt>
                <c:pt idx="16">
                  <c:v>11240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424929647"/>
        <c:axId val="422814751"/>
      </c:scatterChart>
      <c:valAx>
        <c:axId val="424929647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2814751"/>
        <c:crosses val="autoZero"/>
        <c:crossBetween val="midCat"/>
      </c:valAx>
      <c:valAx>
        <c:axId val="42281475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C07]\ * #,##0.00_-;\-[$€-C07]\ * #,##0.00_-;_-[$€-C07]\ * &quot;-&quot;??_-;_-@_-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4929647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b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l="0.69999999999999996" r="0.69999999999999996" t="0.78740157499999996" b="0.78740157499999996" header="0.29999999999999999" footer="0.29999999999999999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  <cs:dataPointMarkerLayout/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2</xdr:col>
      <xdr:colOff>590546</xdr:colOff>
      <xdr:row>0</xdr:row>
      <xdr:rowOff>0</xdr:rowOff>
    </xdr:from>
    <xdr:ext cx="2057400" cy="798312"/>
    <xdr:pic>
      <xdr:nvPicPr>
        <xdr:cNvPr id="1852099206" name="Grafik 1852099205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3952871" y="0"/>
          <a:ext cx="2057400" cy="79831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144115</xdr:colOff>
      <xdr:row>0</xdr:row>
      <xdr:rowOff>70191</xdr:rowOff>
    </xdr:from>
    <xdr:to>
      <xdr:col>11</xdr:col>
      <xdr:colOff>513177</xdr:colOff>
      <xdr:row>22</xdr:row>
      <xdr:rowOff>142874</xdr:rowOff>
    </xdr:to>
    <xdr:graphicFrame>
      <xdr:nvGraphicFramePr>
        <xdr:cNvPr id="3" name="Diagramm 1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drawing" Target="../drawings/drawing1.xml"/><Relationship  Id="rId1" Type="http://schemas.openxmlformats.org/officeDocument/2006/relationships/hyperlink" Target="https://shop.metro.at/shop/1/products" TargetMode="External"/></Relationships>
</file>

<file path=xl/worksheets/_rels/sheet6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21" activeCellId="0" sqref="C21"/>
    </sheetView>
  </sheetViews>
  <sheetFormatPr baseColWidth="10" defaultColWidth="9.140625" defaultRowHeight="14.25"/>
  <cols>
    <col customWidth="1" min="1" max="1" style="1" width="20.42578125"/>
    <col customWidth="1" min="2" max="2" style="1" width="30.421875"/>
    <col customWidth="1" min="3" max="3" style="1" width="22.140625"/>
    <col customWidth="1" min="4" max="4" style="1" width="19.42578125"/>
    <col bestFit="1" customWidth="1" min="5" max="5" style="1" width="17.85546875"/>
    <col bestFit="1" customWidth="1" min="6" max="6" style="1" width="19.140625"/>
    <col customWidth="1" min="7" max="7" style="1" width="13.7109375"/>
    <col bestFit="1" customWidth="1" min="8" max="8" style="1" width="11.5703125"/>
    <col customWidth="1" min="9" max="9" style="1" width="13.28515625"/>
    <col customWidth="1" min="10" max="10" style="1" width="15.140625"/>
    <col customWidth="1" min="11" max="11" style="1" width="17.85546875"/>
    <col customWidth="1" min="12" max="12" style="1" width="11.85546875"/>
    <col customWidth="1" min="13" max="13" style="1" width="24.7109375"/>
    <col min="14" max="16384" style="1" width="9.140625"/>
  </cols>
  <sheetData>
    <row r="1">
      <c r="B1" s="2"/>
      <c r="C1" s="3"/>
      <c r="H1" s="4"/>
      <c r="I1" s="5"/>
      <c r="J1" s="5"/>
      <c r="K1" s="5"/>
      <c r="L1" s="5"/>
      <c r="M1" s="5"/>
      <c r="N1" s="5"/>
      <c r="O1" s="5"/>
      <c r="P1" s="5"/>
      <c r="Q1" s="5"/>
      <c r="R1" s="5"/>
    </row>
    <row r="2">
      <c r="B2" s="2"/>
      <c r="C2" s="3"/>
      <c r="H2" s="4"/>
      <c r="I2" s="5"/>
      <c r="J2" s="5"/>
      <c r="K2" s="5"/>
      <c r="L2" s="5"/>
      <c r="M2" s="5"/>
      <c r="N2" s="5"/>
      <c r="O2" s="5"/>
      <c r="P2" s="5"/>
      <c r="Q2" s="5"/>
      <c r="R2" s="5"/>
    </row>
    <row r="3">
      <c r="B3" s="2"/>
      <c r="C3" s="3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ht="16.5">
      <c r="A4" s="6" t="s">
        <v>0</v>
      </c>
      <c r="B4" s="2"/>
      <c r="C4" s="3"/>
      <c r="H4" s="4"/>
      <c r="I4" s="5"/>
      <c r="J4" s="5"/>
      <c r="K4" s="5"/>
      <c r="L4" s="5"/>
      <c r="M4" s="5"/>
      <c r="N4" s="5"/>
      <c r="O4" s="5"/>
      <c r="P4" s="5"/>
      <c r="Q4" s="5"/>
      <c r="R4" s="5"/>
    </row>
    <row r="5" ht="16.5">
      <c r="A5" s="6" t="s">
        <v>1</v>
      </c>
      <c r="B5" s="5"/>
      <c r="C5" s="3"/>
      <c r="H5" s="4"/>
      <c r="I5" s="5"/>
      <c r="J5" s="5"/>
      <c r="K5" s="5"/>
      <c r="L5" s="5"/>
      <c r="M5" s="5"/>
      <c r="N5" s="5"/>
      <c r="O5" s="5"/>
      <c r="P5" s="5"/>
      <c r="Q5" s="5"/>
      <c r="R5" s="5"/>
    </row>
    <row r="6" ht="16.5">
      <c r="A6" s="6" t="s">
        <v>2</v>
      </c>
      <c r="B6" s="2"/>
      <c r="C6" s="3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ht="16.5">
      <c r="A7" s="6" t="s">
        <v>3</v>
      </c>
      <c r="B7" s="2"/>
      <c r="C7" s="3"/>
      <c r="H7" s="4"/>
      <c r="I7" s="5"/>
      <c r="J7" s="5"/>
      <c r="K7" s="5"/>
      <c r="L7" s="5"/>
      <c r="M7" s="5"/>
      <c r="N7" s="5"/>
      <c r="O7" s="5"/>
      <c r="P7" s="5"/>
      <c r="Q7" s="5"/>
      <c r="R7" s="5"/>
    </row>
    <row r="8">
      <c r="B8" s="7"/>
      <c r="C8" s="3"/>
      <c r="H8" s="4"/>
      <c r="I8" s="5"/>
      <c r="J8" s="5"/>
      <c r="K8" s="5"/>
      <c r="L8" s="5"/>
      <c r="M8" s="5"/>
      <c r="N8" s="5"/>
      <c r="O8" s="5"/>
      <c r="P8" s="5"/>
      <c r="Q8" s="5"/>
      <c r="R8" s="5"/>
    </row>
    <row r="9" ht="16.5">
      <c r="B9" s="7" t="s">
        <v>4</v>
      </c>
      <c r="C9" s="3">
        <f>Einnahmen!F11+Einnahmen!E21+Einnahmen!E33</f>
        <v>15300</v>
      </c>
      <c r="L9" s="5"/>
      <c r="M9" s="5"/>
      <c r="N9" s="5"/>
      <c r="O9" s="5"/>
      <c r="P9" s="5"/>
      <c r="Q9" s="5"/>
      <c r="R9" s="5"/>
    </row>
    <row r="10" ht="16.5">
      <c r="B10" s="7" t="s">
        <v>5</v>
      </c>
      <c r="C10" s="3">
        <f>Ausgaben!J14+Ausgaben!I26+Ausgaben!I26+Ausgaben!I37+Ausgaben!I43+Ausgaben!I55</f>
        <v>9844</v>
      </c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ht="16.5">
      <c r="B11" s="7" t="s">
        <v>6</v>
      </c>
      <c r="C11" s="8">
        <v>0.20000000000000001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ht="16.5">
      <c r="B12" s="7" t="s">
        <v>7</v>
      </c>
      <c r="C12" s="9">
        <f>SUM('Break-Even-Point'!H15:H41)</f>
        <v>2316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ht="16.5">
      <c r="B13" s="10" t="s">
        <v>8</v>
      </c>
      <c r="C13" s="11">
        <f>C9-C12</f>
        <v>12984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ht="16.5">
      <c r="B14" s="12" t="str">
        <f>IF(C14&gt;0,"Gewinn",IF(C14&lt;0,"Verlust","Gesamt"))</f>
        <v>Gewinn</v>
      </c>
      <c r="C14" s="13">
        <f>C13-C10</f>
        <v>3140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>
      <c r="A15" s="7"/>
      <c r="B15" s="7"/>
      <c r="C15" s="7"/>
      <c r="D15" s="7"/>
      <c r="E15" s="7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>
      <c r="A16" s="7"/>
      <c r="B16" s="7"/>
      <c r="C16" s="7"/>
      <c r="D16" s="7"/>
      <c r="E16" s="7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ht="16.5">
      <c r="B17" s="7" t="s">
        <v>9</v>
      </c>
      <c r="C17" s="14">
        <f>C11</f>
        <v>0.20000000000000001</v>
      </c>
      <c r="D17" s="7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ht="16.5">
      <c r="A18" s="7"/>
      <c r="B18" s="7" t="s">
        <v>10</v>
      </c>
      <c r="C18" s="7">
        <f>SUM('Break-Even-Point'!F15:F50)</f>
        <v>1200</v>
      </c>
      <c r="D18" s="7"/>
      <c r="E18" s="7"/>
      <c r="F18" s="4"/>
      <c r="P18" s="5"/>
      <c r="Q18" s="5"/>
      <c r="R18" s="5"/>
    </row>
    <row r="19">
      <c r="A19" s="7"/>
      <c r="B19" s="7"/>
      <c r="C19" s="7"/>
      <c r="D19" s="7"/>
      <c r="E19" s="7"/>
    </row>
    <row r="20" ht="16.5">
      <c r="B20" s="7" t="s">
        <v>11</v>
      </c>
      <c r="C20" s="14">
        <f>C11</f>
        <v>0.20000000000000001</v>
      </c>
      <c r="D20" s="7"/>
      <c r="E20" s="7"/>
    </row>
    <row r="21" ht="16.5">
      <c r="B21" s="7" t="s">
        <v>10</v>
      </c>
      <c r="C21" s="7">
        <f>SUM(Ausgaben!C18:C25)*C20</f>
        <v>20</v>
      </c>
      <c r="D21" s="7"/>
      <c r="E21" s="7"/>
    </row>
    <row r="22">
      <c r="B22" s="7"/>
      <c r="C22" s="7"/>
      <c r="D22" s="7"/>
      <c r="E22" s="7"/>
    </row>
    <row r="23" ht="16.5">
      <c r="A23" s="7"/>
      <c r="B23" s="15" t="s">
        <v>12</v>
      </c>
      <c r="C23" s="16">
        <f>'Break-Even-Point'!C61</f>
        <v>6175</v>
      </c>
      <c r="D23" s="17" t="s">
        <v>13</v>
      </c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>
      <c r="A24" s="7"/>
      <c r="B24" s="7"/>
      <c r="C24" s="7"/>
      <c r="D24" s="7"/>
      <c r="E24" s="7"/>
      <c r="F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ht="16.5">
      <c r="A25" s="1"/>
      <c r="B25" s="7" t="s">
        <v>14</v>
      </c>
      <c r="C25" s="18">
        <v>8</v>
      </c>
      <c r="D25" s="7"/>
      <c r="E25" s="7"/>
    </row>
    <row r="26" ht="16.5">
      <c r="A26" s="7"/>
      <c r="B26" s="7" t="s">
        <v>15</v>
      </c>
      <c r="C26" s="19">
        <f>C23/C25</f>
        <v>771.875</v>
      </c>
      <c r="D26" s="7"/>
      <c r="E26" s="7"/>
    </row>
    <row r="27">
      <c r="A27" s="7"/>
      <c r="B27" s="7"/>
      <c r="C27" s="7"/>
      <c r="D27" s="7"/>
      <c r="E27" s="7"/>
    </row>
    <row r="28" ht="16.5">
      <c r="A28" s="2" t="s">
        <v>16</v>
      </c>
      <c r="B28" s="1"/>
      <c r="C28" s="18"/>
      <c r="D28" s="7"/>
      <c r="E28" s="7"/>
    </row>
    <row r="29">
      <c r="A29" s="20"/>
      <c r="B29" s="21"/>
      <c r="C29" s="21"/>
      <c r="D29" s="22"/>
      <c r="E29" s="7"/>
    </row>
    <row r="30">
      <c r="A30" s="23"/>
      <c r="B30" s="24"/>
      <c r="C30" s="24"/>
      <c r="D30" s="25"/>
      <c r="E30" s="7"/>
    </row>
    <row r="31">
      <c r="A31" s="23"/>
      <c r="B31" s="24"/>
      <c r="C31" s="24"/>
      <c r="D31" s="25"/>
      <c r="E31" s="7"/>
    </row>
    <row r="32">
      <c r="A32" s="23"/>
      <c r="B32" s="24"/>
      <c r="C32" s="24"/>
      <c r="D32" s="25"/>
      <c r="E32" s="7"/>
    </row>
    <row r="33">
      <c r="A33" s="26"/>
      <c r="B33" s="27"/>
      <c r="C33" s="27"/>
      <c r="D33" s="28"/>
      <c r="E33" s="7"/>
    </row>
    <row r="34" ht="16.5">
      <c r="A34" s="2" t="s">
        <v>17</v>
      </c>
    </row>
    <row r="35" ht="16.5">
      <c r="A35" s="2" t="s">
        <v>18</v>
      </c>
      <c r="B35" s="1"/>
      <c r="C35" s="1"/>
      <c r="D35" s="1"/>
      <c r="E35" s="1"/>
    </row>
    <row r="36" ht="16.5">
      <c r="A36" s="2" t="s">
        <v>19</v>
      </c>
    </row>
    <row r="37" ht="16.5">
      <c r="A37" s="2" t="s">
        <v>20</v>
      </c>
    </row>
    <row r="38" ht="16.5">
      <c r="A38" s="2"/>
    </row>
    <row r="39" ht="16.5">
      <c r="A39" s="2" t="s">
        <v>21</v>
      </c>
    </row>
    <row r="40" ht="16.5">
      <c r="A40" s="2" t="s">
        <v>22</v>
      </c>
    </row>
    <row r="41">
      <c r="A41" s="2"/>
    </row>
    <row r="42" ht="16.5">
      <c r="A42" s="1" t="s">
        <v>23</v>
      </c>
    </row>
    <row r="43" ht="16.5">
      <c r="A43" s="1" t="s">
        <v>24</v>
      </c>
    </row>
    <row r="45" ht="16.5">
      <c r="A45" s="1" t="s">
        <v>25</v>
      </c>
    </row>
    <row r="46">
      <c r="A46" s="29" t="s">
        <v>26</v>
      </c>
    </row>
  </sheetData>
  <mergeCells count="1">
    <mergeCell ref="A29:D33"/>
  </mergeCells>
  <hyperlinks>
    <hyperlink r:id="rId1" ref="A46"/>
  </hyperlinks>
  <printOptions headings="0" gridLines="0"/>
  <pageMargins left="0.70069444444444395" right="0.70069444444444395" top="0.75208333333333299" bottom="0.75208333333333299" header="0.51181102362204689" footer="0.5118110236220468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300" verticalDpi="300" copies="1"/>
  <headerFooter>
    <oddFooter>&amp;C&amp;P von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greaterThan" id="{005D00C5-00A4-4BD9-8041-002800ED004F}">
            <xm:f>0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cellIs" priority="4" operator="lessThan" id="{009B00AE-00EF-4844-8752-002A007B0082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cellIs" priority="3" operator="equal" id="{00570091-002E-4437-A994-000600360066}">
            <xm:f>"Verlust"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cellIs" priority="2" operator="equal" id="{00320001-00A4-4BE3-AEBD-000000D2006D}">
            <xm:f>"Gewinn"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containsText" priority="1" operator="containsText" text="C14&gt;0" id="{004F00C8-000C-4DCD-9E76-004700290091}">
            <xm:f>NOT(ISERROR(SEARCH("C14&gt;0",B14)))</xm:f>
            <x14:dxf>
              <fill>
                <patternFill patternType="solid">
                  <fgColor rgb="FF70AD47"/>
                  <bgColor rgb="FF70AD47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0" zoomScale="100" workbookViewId="0">
      <selection activeCell="L5" activeCellId="0" sqref="L5"/>
    </sheetView>
  </sheetViews>
  <sheetFormatPr baseColWidth="10" defaultColWidth="9.140625" defaultRowHeight="14.25"/>
  <cols>
    <col bestFit="1" min="1" max="1" style="30" width="4.42578125"/>
    <col customWidth="1" min="2" max="2" style="30" width="28.42578125"/>
    <col customWidth="1" min="3" max="3" style="30" width="11.140625"/>
    <col bestFit="1" customWidth="1" min="4" max="4" style="30" width="21.42578125"/>
    <col customWidth="1" min="5" max="5" style="30" width="13.140625"/>
    <col customWidth="1" min="6" max="6" style="30" width="14.7109375"/>
    <col customWidth="1" min="7" max="7" style="30" width="12"/>
    <col customWidth="1" min="8" max="8" style="30" width="11.28515625"/>
    <col customWidth="1" min="9" max="10" style="30" width="11.85546875"/>
    <col bestFit="1" min="11" max="11" style="30" width="7.42578125"/>
    <col min="12" max="16384" style="30" width="9.140625"/>
  </cols>
  <sheetData>
    <row r="1" ht="23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</row>
    <row r="2" ht="18.75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</row>
    <row r="3" s="33" customFormat="1" ht="42.75">
      <c r="A3" s="34" t="s">
        <v>29</v>
      </c>
      <c r="B3" s="35" t="s">
        <v>30</v>
      </c>
      <c r="C3" s="35" t="s">
        <v>31</v>
      </c>
      <c r="D3" s="35" t="s">
        <v>32</v>
      </c>
      <c r="E3" s="35" t="s">
        <v>33</v>
      </c>
      <c r="F3" s="35" t="s">
        <v>34</v>
      </c>
      <c r="G3" s="35" t="s">
        <v>35</v>
      </c>
      <c r="H3" s="36" t="s">
        <v>36</v>
      </c>
      <c r="I3" s="36" t="s">
        <v>37</v>
      </c>
      <c r="J3" s="37" t="s">
        <v>38</v>
      </c>
    </row>
    <row r="4">
      <c r="A4" s="30">
        <v>1</v>
      </c>
      <c r="B4" s="38" t="s">
        <v>39</v>
      </c>
      <c r="C4" s="39">
        <v>50</v>
      </c>
      <c r="D4" s="39" t="s">
        <v>40</v>
      </c>
      <c r="E4" s="39">
        <f>50*50</f>
        <v>2500</v>
      </c>
      <c r="F4" s="40" t="s">
        <v>41</v>
      </c>
      <c r="G4" s="40">
        <v>120</v>
      </c>
      <c r="H4" s="40">
        <f>G4*1.2</f>
        <v>144</v>
      </c>
      <c r="I4" s="41">
        <f t="shared" ref="I4:I10" si="0">C4*G4</f>
        <v>6000</v>
      </c>
      <c r="J4" s="41">
        <f t="shared" ref="J4:J10" si="1">C4*H4</f>
        <v>7200</v>
      </c>
    </row>
    <row r="5">
      <c r="A5" s="30">
        <v>2</v>
      </c>
      <c r="B5" s="38" t="s">
        <v>42</v>
      </c>
      <c r="C5" s="39">
        <v>10</v>
      </c>
      <c r="D5" s="39" t="s">
        <v>40</v>
      </c>
      <c r="E5" s="39">
        <f>10*50</f>
        <v>500</v>
      </c>
      <c r="F5" s="40" t="s">
        <v>41</v>
      </c>
      <c r="G5" s="40">
        <v>120</v>
      </c>
      <c r="H5" s="40">
        <v>144</v>
      </c>
      <c r="I5" s="41">
        <f t="shared" si="0"/>
        <v>1200</v>
      </c>
      <c r="J5" s="41">
        <f t="shared" si="1"/>
        <v>1440</v>
      </c>
    </row>
    <row r="6">
      <c r="A6" s="30">
        <v>3</v>
      </c>
      <c r="B6" s="38"/>
      <c r="C6" s="39"/>
      <c r="D6" s="39"/>
      <c r="E6" s="39"/>
      <c r="F6" s="40"/>
      <c r="G6" s="40"/>
      <c r="H6" s="40"/>
      <c r="I6" s="41">
        <f t="shared" si="0"/>
        <v>0</v>
      </c>
      <c r="J6" s="41">
        <f t="shared" si="1"/>
        <v>0</v>
      </c>
    </row>
    <row r="7">
      <c r="A7" s="30">
        <v>4</v>
      </c>
      <c r="B7" s="38"/>
      <c r="C7" s="39"/>
      <c r="D7" s="39"/>
      <c r="E7" s="39"/>
      <c r="F7" s="40"/>
      <c r="G7" s="40"/>
      <c r="H7" s="40"/>
      <c r="I7" s="41">
        <f t="shared" si="0"/>
        <v>0</v>
      </c>
      <c r="J7" s="41">
        <f t="shared" si="1"/>
        <v>0</v>
      </c>
    </row>
    <row r="8">
      <c r="A8" s="30">
        <v>5</v>
      </c>
      <c r="B8" s="38"/>
      <c r="C8" s="39"/>
      <c r="D8" s="39"/>
      <c r="E8" s="39"/>
      <c r="F8" s="40"/>
      <c r="G8" s="40"/>
      <c r="H8" s="40"/>
      <c r="I8" s="41">
        <f t="shared" si="0"/>
        <v>0</v>
      </c>
      <c r="J8" s="41">
        <f t="shared" si="1"/>
        <v>0</v>
      </c>
    </row>
    <row r="9">
      <c r="A9" s="30">
        <v>6</v>
      </c>
      <c r="B9" s="38"/>
      <c r="C9" s="39"/>
      <c r="D9" s="39"/>
      <c r="E9" s="39"/>
      <c r="F9" s="40"/>
      <c r="G9" s="40"/>
      <c r="H9" s="40"/>
      <c r="I9" s="41">
        <f t="shared" si="0"/>
        <v>0</v>
      </c>
      <c r="J9" s="41">
        <f t="shared" si="1"/>
        <v>0</v>
      </c>
    </row>
    <row r="10">
      <c r="A10" s="30">
        <v>7</v>
      </c>
      <c r="B10" s="38"/>
      <c r="C10" s="39"/>
      <c r="D10" s="39"/>
      <c r="E10" s="39"/>
      <c r="F10" s="40"/>
      <c r="G10" s="40"/>
      <c r="H10" s="40"/>
      <c r="I10" s="41">
        <f t="shared" si="0"/>
        <v>0</v>
      </c>
      <c r="J10" s="41">
        <f t="shared" si="1"/>
        <v>0</v>
      </c>
    </row>
    <row r="11">
      <c r="A11" s="30">
        <v>8</v>
      </c>
      <c r="B11" s="38"/>
      <c r="C11" s="39"/>
      <c r="D11" s="39"/>
      <c r="E11" s="39"/>
      <c r="F11" s="40"/>
      <c r="G11" s="40"/>
      <c r="H11" s="40"/>
      <c r="I11" s="41">
        <f t="shared" ref="I11:I13" si="2">C11*G11</f>
        <v>0</v>
      </c>
      <c r="J11" s="41">
        <f t="shared" ref="J11:J13" si="3">C11*H11</f>
        <v>0</v>
      </c>
    </row>
    <row r="12">
      <c r="A12" s="30">
        <v>9</v>
      </c>
      <c r="B12" s="38"/>
      <c r="C12" s="39"/>
      <c r="D12" s="39"/>
      <c r="E12" s="39"/>
      <c r="F12" s="40"/>
      <c r="G12" s="40"/>
      <c r="H12" s="40"/>
      <c r="I12" s="41">
        <f t="shared" si="2"/>
        <v>0</v>
      </c>
      <c r="J12" s="41">
        <f t="shared" si="3"/>
        <v>0</v>
      </c>
    </row>
    <row r="13">
      <c r="A13" s="30">
        <v>10</v>
      </c>
      <c r="B13" s="38"/>
      <c r="C13" s="39"/>
      <c r="D13" s="39"/>
      <c r="E13" s="39"/>
      <c r="F13" s="40"/>
      <c r="G13" s="40"/>
      <c r="H13" s="40"/>
      <c r="I13" s="41">
        <f t="shared" si="2"/>
        <v>0</v>
      </c>
      <c r="J13" s="41">
        <f t="shared" si="3"/>
        <v>0</v>
      </c>
    </row>
    <row r="14">
      <c r="A14" s="42"/>
      <c r="B14" s="43"/>
      <c r="C14" s="44"/>
      <c r="D14" s="44"/>
      <c r="E14" s="44"/>
      <c r="F14" s="45"/>
      <c r="G14" s="45"/>
      <c r="H14" s="45"/>
      <c r="I14" s="46">
        <f>SUM(I4:I13)</f>
        <v>7200</v>
      </c>
      <c r="J14" s="46">
        <f>SUM(J4:J13)</f>
        <v>8640</v>
      </c>
    </row>
    <row r="15">
      <c r="B15" s="38"/>
      <c r="C15" s="39"/>
      <c r="D15" s="39"/>
      <c r="E15" s="39"/>
      <c r="F15" s="40"/>
      <c r="G15" s="40"/>
      <c r="H15" s="40"/>
      <c r="I15" s="47"/>
      <c r="J15" s="47"/>
    </row>
    <row r="16" ht="18.75">
      <c r="A16" s="32" t="s">
        <v>43</v>
      </c>
      <c r="B16" s="32"/>
      <c r="C16" s="32"/>
      <c r="D16" s="32"/>
      <c r="E16" s="32"/>
      <c r="F16" s="32"/>
      <c r="G16" s="32"/>
      <c r="H16" s="32"/>
      <c r="I16" s="32"/>
      <c r="J16" s="48"/>
    </row>
    <row r="17" ht="28.5">
      <c r="A17" s="49" t="s">
        <v>29</v>
      </c>
      <c r="B17" s="50" t="s">
        <v>30</v>
      </c>
      <c r="C17" s="51" t="s">
        <v>44</v>
      </c>
      <c r="D17" s="51" t="s">
        <v>45</v>
      </c>
      <c r="E17" s="35" t="s">
        <v>46</v>
      </c>
      <c r="F17" s="51" t="s">
        <v>35</v>
      </c>
      <c r="G17" s="50" t="s">
        <v>36</v>
      </c>
      <c r="H17" s="50" t="s">
        <v>47</v>
      </c>
      <c r="I17" s="52" t="s">
        <v>48</v>
      </c>
    </row>
    <row r="18">
      <c r="A18" s="30">
        <v>1</v>
      </c>
      <c r="B18" s="38" t="s">
        <v>49</v>
      </c>
      <c r="C18" s="39">
        <v>100</v>
      </c>
      <c r="D18" s="39" t="s">
        <v>50</v>
      </c>
      <c r="E18" s="53"/>
      <c r="F18" s="53"/>
      <c r="G18" s="53"/>
      <c r="H18" s="54">
        <f t="shared" ref="H18:H25" si="4">C18*F18</f>
        <v>0</v>
      </c>
      <c r="I18" s="55">
        <f t="shared" ref="I18:I25" si="5">C18*G18</f>
        <v>0</v>
      </c>
    </row>
    <row r="19">
      <c r="A19" s="30">
        <v>2</v>
      </c>
      <c r="B19" s="38"/>
      <c r="C19" s="39"/>
      <c r="D19" s="39"/>
      <c r="E19" s="53"/>
      <c r="F19" s="53"/>
      <c r="G19" s="53"/>
      <c r="H19" s="54">
        <f t="shared" si="4"/>
        <v>0</v>
      </c>
      <c r="I19" s="55">
        <f t="shared" si="5"/>
        <v>0</v>
      </c>
    </row>
    <row r="20">
      <c r="A20" s="30">
        <v>3</v>
      </c>
      <c r="B20" s="38"/>
      <c r="C20" s="39"/>
      <c r="D20" s="39"/>
      <c r="E20" s="53"/>
      <c r="F20" s="53"/>
      <c r="G20" s="53"/>
      <c r="H20" s="54">
        <f t="shared" si="4"/>
        <v>0</v>
      </c>
      <c r="I20" s="55">
        <f t="shared" si="5"/>
        <v>0</v>
      </c>
    </row>
    <row r="21">
      <c r="A21" s="30">
        <v>4</v>
      </c>
      <c r="B21" s="38"/>
      <c r="C21" s="39"/>
      <c r="D21" s="39"/>
      <c r="E21" s="53"/>
      <c r="F21" s="53"/>
      <c r="G21" s="53"/>
      <c r="H21" s="54">
        <f t="shared" si="4"/>
        <v>0</v>
      </c>
      <c r="I21" s="55">
        <f t="shared" si="5"/>
        <v>0</v>
      </c>
    </row>
    <row r="22">
      <c r="A22" s="30">
        <v>5</v>
      </c>
      <c r="B22" s="56"/>
      <c r="C22" s="39"/>
      <c r="D22" s="39"/>
      <c r="E22" s="57"/>
      <c r="F22" s="53"/>
      <c r="G22" s="53"/>
      <c r="H22" s="54">
        <f t="shared" si="4"/>
        <v>0</v>
      </c>
      <c r="I22" s="55">
        <f t="shared" si="5"/>
        <v>0</v>
      </c>
    </row>
    <row r="23">
      <c r="A23" s="30">
        <v>6</v>
      </c>
      <c r="B23" s="56"/>
      <c r="C23" s="39"/>
      <c r="D23" s="39"/>
      <c r="E23" s="57"/>
      <c r="F23" s="53"/>
      <c r="G23" s="53"/>
      <c r="H23" s="54">
        <f t="shared" si="4"/>
        <v>0</v>
      </c>
      <c r="I23" s="55">
        <f t="shared" si="5"/>
        <v>0</v>
      </c>
    </row>
    <row r="24">
      <c r="A24" s="30">
        <v>7</v>
      </c>
      <c r="B24" s="56"/>
      <c r="C24" s="39"/>
      <c r="D24" s="39"/>
      <c r="E24" s="57"/>
      <c r="F24" s="53"/>
      <c r="G24" s="53"/>
      <c r="H24" s="54">
        <f t="shared" si="4"/>
        <v>0</v>
      </c>
      <c r="I24" s="55">
        <f t="shared" si="5"/>
        <v>0</v>
      </c>
    </row>
    <row r="25">
      <c r="A25" s="58">
        <v>8</v>
      </c>
      <c r="B25" s="59"/>
      <c r="C25" s="58"/>
      <c r="D25" s="58"/>
      <c r="E25" s="60"/>
      <c r="F25" s="61"/>
      <c r="G25" s="61"/>
      <c r="H25" s="62">
        <f t="shared" si="4"/>
        <v>0</v>
      </c>
      <c r="I25" s="63">
        <f t="shared" si="5"/>
        <v>0</v>
      </c>
      <c r="L25" s="39"/>
    </row>
    <row r="26">
      <c r="B26" s="56"/>
      <c r="C26" s="39"/>
      <c r="D26" s="39"/>
      <c r="E26" s="57"/>
      <c r="F26" s="53"/>
      <c r="G26" s="53"/>
      <c r="H26" s="64">
        <f>SUM(H18:H25)</f>
        <v>0</v>
      </c>
      <c r="I26" s="47">
        <f>SUM(I18:I25)</f>
        <v>0</v>
      </c>
    </row>
    <row r="27">
      <c r="B27" s="56"/>
      <c r="C27" s="39"/>
      <c r="D27" s="39"/>
      <c r="E27" s="57"/>
      <c r="F27" s="53"/>
      <c r="G27" s="53"/>
      <c r="H27" s="64"/>
      <c r="I27" s="47"/>
    </row>
    <row r="28">
      <c r="B28" s="56"/>
      <c r="C28" s="39"/>
      <c r="D28" s="39"/>
      <c r="E28" s="57"/>
      <c r="F28" s="53"/>
      <c r="G28" s="53"/>
      <c r="H28" s="64"/>
      <c r="I28" s="47"/>
    </row>
    <row r="29">
      <c r="B29" s="56"/>
      <c r="C29" s="39"/>
      <c r="D29" s="39"/>
      <c r="E29" s="57"/>
      <c r="F29" s="53"/>
      <c r="G29" s="53"/>
      <c r="H29" s="64"/>
      <c r="I29" s="47"/>
    </row>
    <row r="30" ht="18.75">
      <c r="A30" s="32" t="s">
        <v>51</v>
      </c>
      <c r="B30" s="32"/>
      <c r="C30" s="32"/>
      <c r="D30" s="32"/>
      <c r="E30" s="32"/>
      <c r="F30" s="32"/>
      <c r="G30" s="32"/>
      <c r="H30" s="32"/>
      <c r="I30" s="32"/>
    </row>
    <row r="31" ht="28.5">
      <c r="A31" s="49" t="s">
        <v>29</v>
      </c>
      <c r="B31" s="51" t="s">
        <v>30</v>
      </c>
      <c r="C31" s="51" t="s">
        <v>44</v>
      </c>
      <c r="D31" s="51" t="s">
        <v>45</v>
      </c>
      <c r="E31" s="35" t="s">
        <v>34</v>
      </c>
      <c r="F31" s="51" t="s">
        <v>35</v>
      </c>
      <c r="G31" s="50" t="s">
        <v>36</v>
      </c>
      <c r="H31" s="50" t="s">
        <v>47</v>
      </c>
      <c r="I31" s="65" t="s">
        <v>48</v>
      </c>
      <c r="J31" s="47"/>
    </row>
    <row r="32">
      <c r="A32" s="42">
        <v>1</v>
      </c>
      <c r="B32" s="66" t="s">
        <v>52</v>
      </c>
      <c r="C32" s="67">
        <v>2000</v>
      </c>
      <c r="D32" s="67" t="s">
        <v>53</v>
      </c>
      <c r="E32" s="68"/>
      <c r="F32" s="68"/>
      <c r="G32" s="69"/>
      <c r="H32" s="70">
        <f t="shared" ref="H32:H36" si="6">C32*F32</f>
        <v>0</v>
      </c>
      <c r="I32" s="71">
        <f t="shared" ref="I32:I36" si="7">C32*G32</f>
        <v>0</v>
      </c>
      <c r="J32" s="47"/>
    </row>
    <row r="33" ht="13.5" customHeight="1">
      <c r="A33" s="30">
        <v>2</v>
      </c>
      <c r="B33" s="56"/>
      <c r="C33" s="39"/>
      <c r="D33" s="39"/>
      <c r="E33" s="57"/>
      <c r="F33" s="72"/>
      <c r="G33" s="53"/>
      <c r="H33" s="54">
        <f t="shared" si="6"/>
        <v>0</v>
      </c>
      <c r="I33" s="55">
        <f t="shared" si="7"/>
        <v>0</v>
      </c>
      <c r="J33" s="47"/>
    </row>
    <row r="34" ht="13.5" customHeight="1">
      <c r="A34" s="30">
        <v>3</v>
      </c>
      <c r="B34" s="56"/>
      <c r="C34" s="39"/>
      <c r="D34" s="39"/>
      <c r="E34" s="57"/>
      <c r="F34" s="72"/>
      <c r="G34" s="53"/>
      <c r="H34" s="54">
        <f t="shared" si="6"/>
        <v>0</v>
      </c>
      <c r="I34" s="55">
        <f t="shared" si="7"/>
        <v>0</v>
      </c>
      <c r="J34" s="47"/>
    </row>
    <row r="35" ht="13.5" customHeight="1">
      <c r="A35" s="30">
        <v>4</v>
      </c>
      <c r="B35" s="56"/>
      <c r="C35" s="39"/>
      <c r="D35" s="39"/>
      <c r="E35" s="57"/>
      <c r="F35" s="72"/>
      <c r="G35" s="53"/>
      <c r="H35" s="54">
        <f t="shared" si="6"/>
        <v>0</v>
      </c>
      <c r="I35" s="55">
        <f t="shared" si="7"/>
        <v>0</v>
      </c>
      <c r="J35" s="47"/>
    </row>
    <row r="36" ht="13.5" customHeight="1">
      <c r="A36" s="58">
        <v>5</v>
      </c>
      <c r="B36" s="59"/>
      <c r="C36" s="58"/>
      <c r="D36" s="58"/>
      <c r="E36" s="60"/>
      <c r="F36" s="73"/>
      <c r="G36" s="61"/>
      <c r="H36" s="62">
        <f t="shared" si="6"/>
        <v>0</v>
      </c>
      <c r="I36" s="63">
        <f t="shared" si="7"/>
        <v>0</v>
      </c>
      <c r="J36" s="47"/>
    </row>
    <row r="37">
      <c r="A37" s="42"/>
      <c r="B37" s="74"/>
      <c r="C37" s="44"/>
      <c r="D37" s="44"/>
      <c r="E37" s="75"/>
      <c r="F37" s="76"/>
      <c r="G37" s="69"/>
      <c r="H37" s="77">
        <f>SUM(H32:H36)</f>
        <v>0</v>
      </c>
      <c r="I37" s="46">
        <f>SUM(I32:I36)</f>
        <v>0</v>
      </c>
      <c r="J37" s="47"/>
    </row>
    <row r="38" ht="18.75">
      <c r="A38" s="32" t="s">
        <v>54</v>
      </c>
      <c r="B38" s="32"/>
      <c r="C38" s="32"/>
      <c r="D38" s="32"/>
      <c r="E38" s="32"/>
      <c r="F38" s="32"/>
      <c r="G38" s="32"/>
      <c r="H38" s="32"/>
      <c r="I38" s="32"/>
      <c r="J38" s="32"/>
    </row>
    <row r="39" ht="28.5">
      <c r="A39" s="49" t="s">
        <v>29</v>
      </c>
      <c r="B39" s="51" t="s">
        <v>30</v>
      </c>
      <c r="C39" s="51" t="s">
        <v>44</v>
      </c>
      <c r="D39" s="51" t="s">
        <v>45</v>
      </c>
      <c r="E39" s="35" t="s">
        <v>34</v>
      </c>
      <c r="F39" s="51" t="s">
        <v>35</v>
      </c>
      <c r="G39" s="50" t="s">
        <v>36</v>
      </c>
      <c r="H39" s="50" t="s">
        <v>47</v>
      </c>
      <c r="I39" s="52" t="s">
        <v>48</v>
      </c>
    </row>
    <row r="40">
      <c r="A40" s="30">
        <v>1</v>
      </c>
      <c r="B40" s="66"/>
      <c r="C40" s="67"/>
      <c r="D40" s="67"/>
      <c r="E40" s="78"/>
      <c r="F40" s="79"/>
      <c r="G40" s="40"/>
      <c r="H40" s="41">
        <f t="shared" ref="H40:H42" si="8">C40*F40</f>
        <v>0</v>
      </c>
      <c r="I40" s="80">
        <f t="shared" ref="I40:I42" si="9">C40*G40</f>
        <v>0</v>
      </c>
    </row>
    <row r="41">
      <c r="A41" s="30">
        <v>2</v>
      </c>
      <c r="B41" s="38"/>
      <c r="C41" s="39"/>
      <c r="D41" s="39"/>
      <c r="E41" s="81"/>
      <c r="F41" s="40"/>
      <c r="G41" s="40"/>
      <c r="H41" s="41">
        <f t="shared" si="8"/>
        <v>0</v>
      </c>
      <c r="I41" s="80">
        <f t="shared" si="9"/>
        <v>0</v>
      </c>
    </row>
    <row r="42">
      <c r="A42" s="58">
        <v>5</v>
      </c>
      <c r="B42" s="82"/>
      <c r="C42" s="83"/>
      <c r="D42" s="83"/>
      <c r="E42" s="84"/>
      <c r="F42" s="85"/>
      <c r="G42" s="85"/>
      <c r="H42" s="86">
        <f t="shared" si="8"/>
        <v>0</v>
      </c>
      <c r="I42" s="87">
        <f t="shared" si="9"/>
        <v>0</v>
      </c>
    </row>
    <row r="43">
      <c r="B43" s="38"/>
      <c r="C43" s="39"/>
      <c r="D43" s="39"/>
      <c r="E43" s="81"/>
      <c r="F43" s="40"/>
      <c r="G43" s="40"/>
      <c r="H43" s="88">
        <f>SUM(H40:H42)</f>
        <v>0</v>
      </c>
      <c r="I43" s="89">
        <f>SUM(I40:I42)</f>
        <v>0</v>
      </c>
    </row>
    <row r="44" ht="18.75">
      <c r="A44" s="32" t="s">
        <v>55</v>
      </c>
      <c r="B44" s="32"/>
      <c r="C44" s="32"/>
      <c r="D44" s="32"/>
      <c r="E44" s="32"/>
      <c r="F44" s="32"/>
      <c r="G44" s="32"/>
      <c r="H44" s="32"/>
      <c r="I44" s="32"/>
      <c r="J44" s="32"/>
    </row>
    <row r="45" ht="28.5">
      <c r="A45" s="49" t="s">
        <v>29</v>
      </c>
      <c r="B45" s="51" t="s">
        <v>30</v>
      </c>
      <c r="C45" s="51" t="s">
        <v>44</v>
      </c>
      <c r="D45" s="51" t="s">
        <v>45</v>
      </c>
      <c r="E45" s="35" t="s">
        <v>34</v>
      </c>
      <c r="F45" s="51" t="s">
        <v>35</v>
      </c>
      <c r="G45" s="50" t="s">
        <v>36</v>
      </c>
      <c r="H45" s="50" t="s">
        <v>47</v>
      </c>
      <c r="I45" s="52" t="s">
        <v>48</v>
      </c>
    </row>
    <row r="46">
      <c r="A46" s="30">
        <v>1</v>
      </c>
      <c r="B46" s="90" t="s">
        <v>56</v>
      </c>
      <c r="C46" s="91">
        <v>1</v>
      </c>
      <c r="D46" s="30" t="s">
        <v>57</v>
      </c>
      <c r="F46" s="40">
        <v>1000</v>
      </c>
      <c r="G46" s="40">
        <f>F46*1.2</f>
        <v>1200</v>
      </c>
      <c r="H46" s="41">
        <f t="shared" ref="H46:H54" si="10">C46*F46</f>
        <v>1000</v>
      </c>
      <c r="I46" s="55">
        <f t="shared" ref="I46:I54" si="11">C46*G46</f>
        <v>1200</v>
      </c>
    </row>
    <row r="47">
      <c r="A47" s="30">
        <v>2</v>
      </c>
      <c r="B47" s="90" t="s">
        <v>58</v>
      </c>
      <c r="C47" s="91">
        <v>10</v>
      </c>
      <c r="D47" s="30" t="s">
        <v>59</v>
      </c>
      <c r="E47" s="30" t="s">
        <v>60</v>
      </c>
      <c r="F47" s="40">
        <v>0.40000000000000002</v>
      </c>
      <c r="G47" s="40">
        <v>0.40000000000000002</v>
      </c>
      <c r="H47" s="41">
        <f t="shared" si="10"/>
        <v>4</v>
      </c>
      <c r="I47" s="55">
        <f t="shared" si="11"/>
        <v>4</v>
      </c>
    </row>
    <row r="48">
      <c r="A48" s="30">
        <v>3</v>
      </c>
      <c r="B48" s="90" t="s">
        <v>61</v>
      </c>
      <c r="C48" s="91"/>
      <c r="F48" s="40"/>
      <c r="G48" s="40"/>
      <c r="H48" s="41">
        <f t="shared" si="10"/>
        <v>0</v>
      </c>
      <c r="I48" s="55">
        <f t="shared" si="11"/>
        <v>0</v>
      </c>
    </row>
    <row r="49">
      <c r="A49" s="30">
        <v>4</v>
      </c>
      <c r="B49" s="90" t="s">
        <v>62</v>
      </c>
      <c r="C49" s="91"/>
      <c r="F49" s="40"/>
      <c r="G49" s="40"/>
      <c r="H49" s="41">
        <f t="shared" si="10"/>
        <v>0</v>
      </c>
      <c r="I49" s="55">
        <f t="shared" si="11"/>
        <v>0</v>
      </c>
    </row>
    <row r="50">
      <c r="A50" s="30">
        <v>5</v>
      </c>
      <c r="B50" s="90" t="s">
        <v>63</v>
      </c>
      <c r="C50" s="91"/>
      <c r="F50" s="40"/>
      <c r="G50" s="40"/>
      <c r="H50" s="41">
        <f t="shared" si="10"/>
        <v>0</v>
      </c>
      <c r="I50" s="55">
        <f t="shared" si="11"/>
        <v>0</v>
      </c>
    </row>
    <row r="51">
      <c r="A51" s="30">
        <v>6</v>
      </c>
      <c r="B51" s="90" t="s">
        <v>64</v>
      </c>
      <c r="C51" s="91"/>
      <c r="F51" s="40"/>
      <c r="G51" s="40"/>
      <c r="H51" s="41">
        <f t="shared" si="10"/>
        <v>0</v>
      </c>
      <c r="I51" s="55">
        <f t="shared" si="11"/>
        <v>0</v>
      </c>
    </row>
    <row r="52">
      <c r="A52" s="30">
        <v>7</v>
      </c>
      <c r="B52" s="90" t="s">
        <v>65</v>
      </c>
      <c r="C52" s="91"/>
      <c r="F52" s="40"/>
      <c r="G52" s="40"/>
      <c r="H52" s="41"/>
      <c r="I52" s="55"/>
    </row>
    <row r="53" ht="42.75">
      <c r="A53" s="30">
        <v>8</v>
      </c>
      <c r="B53" s="92" t="s">
        <v>66</v>
      </c>
      <c r="F53" s="40"/>
      <c r="G53" s="40"/>
      <c r="H53" s="41">
        <f t="shared" si="10"/>
        <v>0</v>
      </c>
      <c r="I53" s="55">
        <f t="shared" si="11"/>
        <v>0</v>
      </c>
    </row>
    <row r="54">
      <c r="A54" s="58">
        <v>9</v>
      </c>
      <c r="B54" s="59" t="s">
        <v>67</v>
      </c>
      <c r="C54" s="58"/>
      <c r="D54" s="83"/>
      <c r="E54" s="58"/>
      <c r="F54" s="85"/>
      <c r="G54" s="85"/>
      <c r="H54" s="86">
        <f t="shared" si="10"/>
        <v>0</v>
      </c>
      <c r="I54" s="63">
        <f t="shared" si="11"/>
        <v>0</v>
      </c>
    </row>
    <row r="55">
      <c r="A55" s="30"/>
      <c r="B55" s="56"/>
      <c r="H55" s="47">
        <f>SUM(H46:H54)</f>
        <v>1004</v>
      </c>
      <c r="I55" s="47">
        <f>SUM(I46:I54)</f>
        <v>1204</v>
      </c>
    </row>
    <row r="56">
      <c r="B56" s="56"/>
    </row>
    <row r="58">
      <c r="B58" s="56"/>
    </row>
    <row r="59">
      <c r="B59" s="56"/>
    </row>
    <row r="60">
      <c r="B60" s="56"/>
    </row>
    <row r="61">
      <c r="B61" s="56"/>
    </row>
    <row r="62" hidden="1">
      <c r="B62" s="56"/>
      <c r="C62" s="30" t="s">
        <v>53</v>
      </c>
      <c r="D62" s="30" t="s">
        <v>68</v>
      </c>
      <c r="F62" s="30" t="s">
        <v>41</v>
      </c>
    </row>
    <row r="63" hidden="1">
      <c r="B63" s="56"/>
      <c r="C63" s="30" t="s">
        <v>69</v>
      </c>
      <c r="D63" s="30" t="s">
        <v>70</v>
      </c>
      <c r="F63" s="30" t="s">
        <v>71</v>
      </c>
    </row>
    <row r="64" hidden="1">
      <c r="B64" s="56"/>
      <c r="C64" s="30" t="s">
        <v>72</v>
      </c>
      <c r="D64" s="30" t="s">
        <v>73</v>
      </c>
      <c r="F64" s="30" t="s">
        <v>74</v>
      </c>
    </row>
    <row r="65" hidden="1">
      <c r="B65" s="56"/>
      <c r="C65" s="30" t="s">
        <v>75</v>
      </c>
      <c r="D65" s="30" t="s">
        <v>40</v>
      </c>
    </row>
    <row r="66" hidden="1">
      <c r="B66" s="56"/>
      <c r="C66" s="30" t="s">
        <v>76</v>
      </c>
      <c r="D66" s="30" t="s">
        <v>77</v>
      </c>
    </row>
    <row r="67" hidden="1">
      <c r="B67" s="56"/>
      <c r="C67" s="30" t="s">
        <v>78</v>
      </c>
      <c r="D67" s="30" t="s">
        <v>79</v>
      </c>
    </row>
    <row r="68" hidden="1">
      <c r="B68" s="56"/>
      <c r="D68" s="30" t="s">
        <v>80</v>
      </c>
    </row>
    <row r="69">
      <c r="B69" s="56"/>
    </row>
    <row r="70">
      <c r="B70" s="56"/>
    </row>
    <row r="71">
      <c r="B71" s="56"/>
    </row>
    <row r="72">
      <c r="B72" s="56"/>
    </row>
    <row r="73">
      <c r="B73" s="56"/>
    </row>
    <row r="74">
      <c r="B74" s="56"/>
    </row>
    <row r="75">
      <c r="B75" s="56"/>
    </row>
    <row r="76">
      <c r="B76" s="56"/>
    </row>
    <row r="77">
      <c r="B77" s="56"/>
    </row>
    <row r="78">
      <c r="B78" s="56"/>
    </row>
    <row r="79">
      <c r="B79" s="56"/>
    </row>
  </sheetData>
  <mergeCells count="6">
    <mergeCell ref="A1:J1"/>
    <mergeCell ref="A2:J2"/>
    <mergeCell ref="A16:I16"/>
    <mergeCell ref="A30:I30"/>
    <mergeCell ref="A38:J38"/>
    <mergeCell ref="A44:J44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>
    <oddFooter>&amp;C&amp;P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2" disablePrompts="0">
        <x14:dataValidation xr:uid="{00470066-00EB-4EE1-96EC-003C00F20087}" type="list" allowBlank="1" errorStyle="stop" imeMode="noControl" operator="between" showDropDown="0" showErrorMessage="0" showInputMessage="0">
          <x14:formula1>
            <xm:f>$D$64:$D$70</xm:f>
          </x14:formula1>
          <xm:sqref>E4 D4:D13</xm:sqref>
        </x14:dataValidation>
        <x14:dataValidation xr:uid="{000800AF-0009-4D9B-97B9-0078006C0021}" type="list" allowBlank="1" errorStyle="stop" imeMode="noControl" operator="between" showDropDown="0" showErrorMessage="0" showInputMessage="1">
          <x14:formula1>
            <xm:f>$F$64:$F$66</xm:f>
          </x14:formula1>
          <xm:sqref>F4:F13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customWidth="1" min="1" max="1" width="4.8515625"/>
    <col customWidth="1" min="2" max="2" width="22.140625"/>
    <col customWidth="1" min="3" max="3" width="7.140625"/>
    <col customWidth="1" min="4" max="4" width="14.8515625"/>
    <col bestFit="1" min="5" max="8" width="11.28125"/>
  </cols>
  <sheetData>
    <row r="1" ht="18.75">
      <c r="A1" s="93" t="s">
        <v>81</v>
      </c>
      <c r="B1" s="93"/>
      <c r="C1" s="93"/>
      <c r="D1" s="93"/>
      <c r="E1" s="93"/>
      <c r="F1" s="93"/>
      <c r="G1" s="93"/>
      <c r="H1" s="93"/>
    </row>
    <row r="2" ht="14.25">
      <c r="A2" s="94"/>
    </row>
    <row r="3" ht="57">
      <c r="A3" s="95" t="s">
        <v>29</v>
      </c>
      <c r="B3" s="96" t="s">
        <v>30</v>
      </c>
      <c r="C3" s="96" t="s">
        <v>44</v>
      </c>
      <c r="D3" s="96" t="s">
        <v>82</v>
      </c>
      <c r="E3" s="96" t="s">
        <v>35</v>
      </c>
      <c r="F3" s="96" t="s">
        <v>36</v>
      </c>
      <c r="G3" s="96" t="s">
        <v>37</v>
      </c>
      <c r="H3" s="97" t="s">
        <v>38</v>
      </c>
    </row>
    <row r="4" ht="21" customHeight="1">
      <c r="A4" s="98">
        <v>1</v>
      </c>
      <c r="B4" s="99"/>
      <c r="C4" s="99"/>
      <c r="D4" s="100"/>
      <c r="E4" s="101"/>
      <c r="F4" s="101"/>
      <c r="G4" s="102">
        <f>E4*C4</f>
        <v>0</v>
      </c>
      <c r="H4" s="102">
        <f t="shared" ref="H4:H9" si="12">C4*F4</f>
        <v>0</v>
      </c>
    </row>
    <row r="5" ht="21" customHeight="1">
      <c r="A5" s="103">
        <v>2</v>
      </c>
      <c r="B5" s="104"/>
      <c r="C5" s="104"/>
      <c r="D5" s="105"/>
      <c r="E5" s="106"/>
      <c r="F5" s="106"/>
      <c r="G5" s="107">
        <f t="shared" ref="G5:G9" si="13">C5*E5</f>
        <v>0</v>
      </c>
      <c r="H5" s="107">
        <f t="shared" si="12"/>
        <v>0</v>
      </c>
    </row>
    <row r="6" ht="21" customHeight="1">
      <c r="A6" s="103">
        <v>3</v>
      </c>
      <c r="B6" s="104"/>
      <c r="C6" s="104"/>
      <c r="D6" s="105"/>
      <c r="E6" s="106"/>
      <c r="F6" s="106"/>
      <c r="G6" s="107">
        <f t="shared" si="13"/>
        <v>0</v>
      </c>
      <c r="H6" s="107">
        <f t="shared" si="12"/>
        <v>0</v>
      </c>
    </row>
    <row r="7" ht="21" customHeight="1">
      <c r="A7" s="103">
        <v>4</v>
      </c>
      <c r="B7" s="104"/>
      <c r="C7" s="104"/>
      <c r="D7" s="105"/>
      <c r="E7" s="106"/>
      <c r="F7" s="106"/>
      <c r="G7" s="107">
        <f t="shared" si="13"/>
        <v>0</v>
      </c>
      <c r="H7" s="107">
        <f t="shared" si="12"/>
        <v>0</v>
      </c>
    </row>
    <row r="8" ht="21" customHeight="1">
      <c r="A8" s="103">
        <v>5</v>
      </c>
      <c r="B8" s="104"/>
      <c r="C8" s="104"/>
      <c r="D8" s="105"/>
      <c r="E8" s="106"/>
      <c r="F8" s="106"/>
      <c r="G8" s="107">
        <f t="shared" si="13"/>
        <v>0</v>
      </c>
      <c r="H8" s="107">
        <f t="shared" si="12"/>
        <v>0</v>
      </c>
    </row>
    <row r="9" ht="21" customHeight="1">
      <c r="A9" s="103">
        <v>6</v>
      </c>
      <c r="B9" s="104"/>
      <c r="C9" s="104"/>
      <c r="D9" s="105"/>
      <c r="E9" s="106"/>
      <c r="F9" s="106"/>
      <c r="G9" s="107">
        <f t="shared" si="13"/>
        <v>0</v>
      </c>
      <c r="H9" s="107">
        <f t="shared" si="12"/>
        <v>0</v>
      </c>
    </row>
    <row r="10" ht="21" customHeight="1">
      <c r="A10" s="103">
        <v>7</v>
      </c>
      <c r="B10" s="104"/>
      <c r="C10" s="104"/>
      <c r="D10" s="105"/>
      <c r="E10" s="106"/>
      <c r="F10" s="106"/>
      <c r="G10" s="107">
        <f t="shared" ref="G10:G32" si="14">C10*E10</f>
        <v>0</v>
      </c>
      <c r="H10" s="107">
        <f t="shared" ref="H10:H32" si="15">C10*F10</f>
        <v>0</v>
      </c>
    </row>
    <row r="11" ht="21" customHeight="1">
      <c r="A11" s="103">
        <v>8</v>
      </c>
      <c r="B11" s="104"/>
      <c r="C11" s="104"/>
      <c r="D11" s="105"/>
      <c r="E11" s="106"/>
      <c r="F11" s="106"/>
      <c r="G11" s="107">
        <f t="shared" si="14"/>
        <v>0</v>
      </c>
      <c r="H11" s="107">
        <f t="shared" si="15"/>
        <v>0</v>
      </c>
    </row>
    <row r="12" ht="21" customHeight="1">
      <c r="A12" s="103">
        <v>9</v>
      </c>
      <c r="B12" s="104"/>
      <c r="C12" s="104"/>
      <c r="D12" s="105"/>
      <c r="E12" s="106"/>
      <c r="F12" s="106"/>
      <c r="G12" s="107">
        <f t="shared" si="14"/>
        <v>0</v>
      </c>
      <c r="H12" s="107">
        <f t="shared" si="15"/>
        <v>0</v>
      </c>
    </row>
    <row r="13" ht="21" customHeight="1">
      <c r="A13" s="103">
        <v>10</v>
      </c>
      <c r="B13" s="104"/>
      <c r="C13" s="104"/>
      <c r="D13" s="105"/>
      <c r="E13" s="106"/>
      <c r="F13" s="106"/>
      <c r="G13" s="107">
        <f t="shared" si="14"/>
        <v>0</v>
      </c>
      <c r="H13" s="107">
        <f t="shared" si="15"/>
        <v>0</v>
      </c>
    </row>
    <row r="14" ht="21" customHeight="1">
      <c r="A14" s="103">
        <v>11</v>
      </c>
      <c r="B14" s="104"/>
      <c r="C14" s="104"/>
      <c r="D14" s="105"/>
      <c r="E14" s="106"/>
      <c r="F14" s="106"/>
      <c r="G14" s="107">
        <f t="shared" si="14"/>
        <v>0</v>
      </c>
      <c r="H14" s="107">
        <f t="shared" si="15"/>
        <v>0</v>
      </c>
    </row>
    <row r="15" ht="21" customHeight="1">
      <c r="A15" s="103">
        <v>12</v>
      </c>
      <c r="B15" s="104"/>
      <c r="C15" s="104"/>
      <c r="D15" s="105"/>
      <c r="E15" s="106"/>
      <c r="F15" s="106"/>
      <c r="G15" s="107">
        <f t="shared" si="14"/>
        <v>0</v>
      </c>
      <c r="H15" s="107">
        <f t="shared" si="15"/>
        <v>0</v>
      </c>
    </row>
    <row r="16" ht="21" customHeight="1">
      <c r="A16" s="103">
        <v>13</v>
      </c>
      <c r="B16" s="104"/>
      <c r="C16" s="104"/>
      <c r="D16" s="105"/>
      <c r="E16" s="106"/>
      <c r="F16" s="106"/>
      <c r="G16" s="107">
        <f t="shared" si="14"/>
        <v>0</v>
      </c>
      <c r="H16" s="107">
        <f t="shared" si="15"/>
        <v>0</v>
      </c>
    </row>
    <row r="17" ht="21" customHeight="1">
      <c r="A17" s="103">
        <v>14</v>
      </c>
      <c r="B17" s="104"/>
      <c r="C17" s="104"/>
      <c r="D17" s="105"/>
      <c r="E17" s="106"/>
      <c r="F17" s="106"/>
      <c r="G17" s="107">
        <f t="shared" si="14"/>
        <v>0</v>
      </c>
      <c r="H17" s="107">
        <f t="shared" si="15"/>
        <v>0</v>
      </c>
    </row>
    <row r="18" ht="21" customHeight="1">
      <c r="A18" s="103">
        <v>15</v>
      </c>
      <c r="B18" s="104"/>
      <c r="C18" s="104"/>
      <c r="D18" s="105"/>
      <c r="E18" s="106"/>
      <c r="F18" s="106"/>
      <c r="G18" s="107">
        <f t="shared" si="14"/>
        <v>0</v>
      </c>
      <c r="H18" s="107">
        <f t="shared" si="15"/>
        <v>0</v>
      </c>
    </row>
    <row r="19" ht="21" customHeight="1">
      <c r="A19" s="103">
        <v>16</v>
      </c>
      <c r="B19" s="104"/>
      <c r="C19" s="104"/>
      <c r="D19" s="105"/>
      <c r="E19" s="106"/>
      <c r="F19" s="106"/>
      <c r="G19" s="107">
        <f t="shared" si="14"/>
        <v>0</v>
      </c>
      <c r="H19" s="107">
        <f t="shared" si="15"/>
        <v>0</v>
      </c>
    </row>
    <row r="20" ht="21" customHeight="1">
      <c r="A20" s="103">
        <v>17</v>
      </c>
      <c r="B20" s="104"/>
      <c r="C20" s="104"/>
      <c r="D20" s="105"/>
      <c r="E20" s="106"/>
      <c r="F20" s="106"/>
      <c r="G20" s="107">
        <f t="shared" si="14"/>
        <v>0</v>
      </c>
      <c r="H20" s="107">
        <f t="shared" si="15"/>
        <v>0</v>
      </c>
    </row>
    <row r="21" ht="21" customHeight="1">
      <c r="A21" s="103">
        <v>18</v>
      </c>
      <c r="B21" s="104"/>
      <c r="C21" s="104"/>
      <c r="D21" s="105"/>
      <c r="E21" s="106"/>
      <c r="F21" s="106"/>
      <c r="G21" s="107">
        <f t="shared" si="14"/>
        <v>0</v>
      </c>
      <c r="H21" s="107">
        <f t="shared" si="15"/>
        <v>0</v>
      </c>
    </row>
    <row r="22" ht="21" customHeight="1">
      <c r="A22" s="103">
        <v>19</v>
      </c>
      <c r="B22" s="104"/>
      <c r="C22" s="104"/>
      <c r="D22" s="105"/>
      <c r="E22" s="106"/>
      <c r="F22" s="106"/>
      <c r="G22" s="107">
        <f t="shared" si="14"/>
        <v>0</v>
      </c>
      <c r="H22" s="107">
        <f t="shared" si="15"/>
        <v>0</v>
      </c>
    </row>
    <row r="23" ht="21" customHeight="1">
      <c r="A23" s="103">
        <v>20</v>
      </c>
      <c r="B23" s="104"/>
      <c r="C23" s="104"/>
      <c r="D23" s="105"/>
      <c r="E23" s="106"/>
      <c r="F23" s="106"/>
      <c r="G23" s="107">
        <f t="shared" si="14"/>
        <v>0</v>
      </c>
      <c r="H23" s="107">
        <f t="shared" si="15"/>
        <v>0</v>
      </c>
    </row>
    <row r="24" ht="21" customHeight="1">
      <c r="A24" s="103">
        <v>21</v>
      </c>
      <c r="B24" s="104"/>
      <c r="C24" s="104"/>
      <c r="D24" s="105"/>
      <c r="E24" s="106"/>
      <c r="F24" s="106"/>
      <c r="G24" s="107">
        <f t="shared" si="14"/>
        <v>0</v>
      </c>
      <c r="H24" s="107">
        <f t="shared" si="15"/>
        <v>0</v>
      </c>
    </row>
    <row r="25" ht="21" customHeight="1">
      <c r="A25" s="103">
        <v>22</v>
      </c>
      <c r="B25" s="104"/>
      <c r="C25" s="104"/>
      <c r="D25" s="105"/>
      <c r="E25" s="106"/>
      <c r="F25" s="106"/>
      <c r="G25" s="107">
        <f t="shared" si="14"/>
        <v>0</v>
      </c>
      <c r="H25" s="107">
        <f t="shared" si="15"/>
        <v>0</v>
      </c>
    </row>
    <row r="26" ht="21" customHeight="1">
      <c r="A26" s="103">
        <v>23</v>
      </c>
      <c r="B26" s="104"/>
      <c r="C26" s="104"/>
      <c r="D26" s="105"/>
      <c r="E26" s="106"/>
      <c r="F26" s="106"/>
      <c r="G26" s="107">
        <f t="shared" si="14"/>
        <v>0</v>
      </c>
      <c r="H26" s="107">
        <f t="shared" si="15"/>
        <v>0</v>
      </c>
    </row>
    <row r="27" ht="21" customHeight="1">
      <c r="A27" s="103">
        <v>24</v>
      </c>
      <c r="B27" s="104"/>
      <c r="C27" s="104"/>
      <c r="D27" s="105"/>
      <c r="E27" s="106"/>
      <c r="F27" s="106"/>
      <c r="G27" s="107">
        <f t="shared" si="14"/>
        <v>0</v>
      </c>
      <c r="H27" s="107">
        <f t="shared" si="15"/>
        <v>0</v>
      </c>
    </row>
    <row r="28" ht="21" customHeight="1">
      <c r="A28" s="103">
        <v>25</v>
      </c>
      <c r="B28" s="104"/>
      <c r="C28" s="104"/>
      <c r="D28" s="105"/>
      <c r="E28" s="106"/>
      <c r="F28" s="106"/>
      <c r="G28" s="107">
        <f t="shared" si="14"/>
        <v>0</v>
      </c>
      <c r="H28" s="107">
        <f t="shared" si="15"/>
        <v>0</v>
      </c>
    </row>
    <row r="29" ht="21" customHeight="1">
      <c r="A29" s="103">
        <v>26</v>
      </c>
      <c r="B29" s="104"/>
      <c r="C29" s="104"/>
      <c r="D29" s="105"/>
      <c r="E29" s="106"/>
      <c r="F29" s="106"/>
      <c r="G29" s="107">
        <f t="shared" si="14"/>
        <v>0</v>
      </c>
      <c r="H29" s="107">
        <f t="shared" si="15"/>
        <v>0</v>
      </c>
    </row>
    <row r="30" ht="21" customHeight="1">
      <c r="A30" s="103">
        <v>27</v>
      </c>
      <c r="B30" s="104"/>
      <c r="C30" s="104"/>
      <c r="D30" s="105"/>
      <c r="E30" s="106"/>
      <c r="F30" s="106"/>
      <c r="G30" s="107">
        <f t="shared" si="14"/>
        <v>0</v>
      </c>
      <c r="H30" s="107">
        <f t="shared" si="15"/>
        <v>0</v>
      </c>
    </row>
    <row r="31" ht="21" customHeight="1">
      <c r="A31" s="103">
        <v>28</v>
      </c>
      <c r="B31" s="104"/>
      <c r="C31" s="104"/>
      <c r="D31" s="105"/>
      <c r="E31" s="106"/>
      <c r="F31" s="106"/>
      <c r="G31" s="107">
        <f t="shared" si="14"/>
        <v>0</v>
      </c>
      <c r="H31" s="107">
        <f t="shared" si="15"/>
        <v>0</v>
      </c>
    </row>
    <row r="32" ht="21" customHeight="1">
      <c r="A32" s="108">
        <v>29</v>
      </c>
      <c r="B32" s="109"/>
      <c r="C32" s="109"/>
      <c r="D32" s="110"/>
      <c r="E32" s="111"/>
      <c r="F32" s="111"/>
      <c r="G32" s="112">
        <f t="shared" si="14"/>
        <v>0</v>
      </c>
      <c r="H32" s="112">
        <f t="shared" si="15"/>
        <v>0</v>
      </c>
    </row>
    <row r="33" ht="14.25">
      <c r="A33" s="42"/>
      <c r="B33" s="113"/>
      <c r="C33" s="113"/>
      <c r="D33" s="114"/>
      <c r="E33" s="115"/>
      <c r="F33" s="115"/>
      <c r="G33" s="116">
        <f>SUM(G4:G32)</f>
        <v>0</v>
      </c>
      <c r="H33" s="116">
        <f>SUM(H4:H32)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</sheetData>
  <mergeCells count="1">
    <mergeCell ref="A1:H1"/>
  </mergeCells>
  <printOptions headings="0" gridLines="0"/>
  <pageMargins left="0.25196850393700787" right="0.25196850393700787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E400F1-0051-4053-A7BE-005000AF00DB}" type="list" allowBlank="1" errorStyle="stop" imeMode="noControl" operator="between" showDropDown="0" showErrorMessage="0" showInputMessage="0">
          <x14:formula1>
            <xm:f>$D$64:$D$70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I18" activeCellId="0" sqref="I18"/>
    </sheetView>
  </sheetViews>
  <sheetFormatPr baseColWidth="10" defaultColWidth="9.140625" defaultRowHeight="14.25"/>
  <cols>
    <col bestFit="1" min="1" max="1" width="4.42578125"/>
    <col customWidth="1" min="2" max="2" width="18.85546875"/>
    <col customWidth="1" min="3" max="3" width="16.140625"/>
    <col bestFit="1" customWidth="1" min="4" max="4" width="16.28515625"/>
    <col customWidth="1" min="5" max="5" width="19"/>
    <col customWidth="1" min="6" max="6" width="17.7109375"/>
  </cols>
  <sheetData>
    <row r="1" ht="21">
      <c r="A1" s="117" t="s">
        <v>83</v>
      </c>
      <c r="B1" s="117"/>
      <c r="C1" s="117"/>
      <c r="D1" s="117"/>
      <c r="E1" s="117"/>
      <c r="F1" s="117"/>
    </row>
    <row r="2" ht="21">
      <c r="A2" s="32" t="s">
        <v>28</v>
      </c>
      <c r="B2" s="32"/>
      <c r="C2" s="32"/>
      <c r="D2" s="32"/>
      <c r="E2" s="32"/>
      <c r="F2" s="32"/>
      <c r="G2" s="118"/>
      <c r="H2" s="118"/>
      <c r="I2" s="56"/>
    </row>
    <row r="3">
      <c r="A3" s="119" t="s">
        <v>29</v>
      </c>
      <c r="B3" s="58" t="s">
        <v>30</v>
      </c>
      <c r="C3" s="58" t="s">
        <v>84</v>
      </c>
      <c r="D3" s="120" t="s">
        <v>85</v>
      </c>
      <c r="E3" s="120" t="s">
        <v>86</v>
      </c>
      <c r="F3" s="120" t="s">
        <v>87</v>
      </c>
      <c r="G3" s="39"/>
      <c r="H3" s="39"/>
      <c r="I3" s="121"/>
      <c r="J3" s="122"/>
    </row>
    <row r="4">
      <c r="A4">
        <v>1</v>
      </c>
      <c r="B4" s="56" t="s">
        <v>39</v>
      </c>
      <c r="C4" s="30">
        <v>6000</v>
      </c>
      <c r="D4" s="39" t="s">
        <v>53</v>
      </c>
      <c r="E4" s="41">
        <v>2.5</v>
      </c>
      <c r="F4" s="41">
        <f t="shared" ref="F4:F9" si="16">E4*C4</f>
        <v>15000</v>
      </c>
      <c r="G4" s="39"/>
      <c r="H4" s="39"/>
      <c r="I4" s="121"/>
      <c r="J4" s="122"/>
    </row>
    <row r="5">
      <c r="A5">
        <v>2</v>
      </c>
      <c r="B5" s="56"/>
      <c r="C5" s="30"/>
      <c r="D5" s="39"/>
      <c r="E5" s="41"/>
      <c r="F5" s="41">
        <f t="shared" si="16"/>
        <v>0</v>
      </c>
      <c r="G5" s="39"/>
      <c r="H5" s="39"/>
      <c r="I5" s="121"/>
      <c r="J5" s="122"/>
    </row>
    <row r="6">
      <c r="A6">
        <v>3</v>
      </c>
      <c r="B6" s="56"/>
      <c r="C6" s="30"/>
      <c r="D6" s="39"/>
      <c r="E6" s="41"/>
      <c r="F6" s="41">
        <f t="shared" si="16"/>
        <v>0</v>
      </c>
      <c r="G6" s="39"/>
      <c r="H6" s="39"/>
      <c r="I6" s="121"/>
      <c r="J6" s="122"/>
    </row>
    <row r="7">
      <c r="A7">
        <v>4</v>
      </c>
      <c r="B7" s="56"/>
      <c r="C7" s="30"/>
      <c r="D7" s="39"/>
      <c r="E7" s="41"/>
      <c r="F7" s="41">
        <f t="shared" si="16"/>
        <v>0</v>
      </c>
      <c r="G7" s="39"/>
      <c r="H7" s="39"/>
      <c r="I7" s="121"/>
      <c r="J7" s="122"/>
    </row>
    <row r="8">
      <c r="A8">
        <v>5</v>
      </c>
      <c r="B8" s="56"/>
      <c r="C8" s="30"/>
      <c r="D8" s="39"/>
      <c r="E8" s="41"/>
      <c r="F8" s="41">
        <f t="shared" si="16"/>
        <v>0</v>
      </c>
      <c r="G8" s="39"/>
      <c r="H8" s="39"/>
      <c r="I8" s="121"/>
      <c r="J8" s="122"/>
    </row>
    <row r="9">
      <c r="A9">
        <v>6</v>
      </c>
      <c r="B9" s="56"/>
      <c r="C9" s="30"/>
      <c r="D9" s="39"/>
      <c r="E9" s="41"/>
      <c r="F9" s="41">
        <f t="shared" si="16"/>
        <v>0</v>
      </c>
      <c r="G9" s="39"/>
      <c r="H9" s="39"/>
      <c r="I9" s="121"/>
      <c r="J9" s="122"/>
    </row>
    <row r="10">
      <c r="A10" s="119">
        <v>7</v>
      </c>
      <c r="B10" s="59"/>
      <c r="C10" s="58"/>
      <c r="D10" s="83"/>
      <c r="E10" s="86"/>
      <c r="F10" s="86">
        <f>E10*C10</f>
        <v>0</v>
      </c>
      <c r="G10" s="39"/>
      <c r="H10" s="39"/>
      <c r="I10" s="121"/>
      <c r="J10" s="122"/>
    </row>
    <row r="11">
      <c r="D11" s="121"/>
      <c r="E11" s="123" t="s">
        <v>88</v>
      </c>
      <c r="F11" s="124">
        <f>SUM(F4:F10)</f>
        <v>15000</v>
      </c>
      <c r="G11" s="125"/>
      <c r="H11" s="125"/>
      <c r="I11" s="121"/>
      <c r="J11" s="122"/>
    </row>
    <row r="12">
      <c r="D12" s="121"/>
      <c r="E12" s="38"/>
      <c r="F12" s="38"/>
      <c r="G12" s="122"/>
      <c r="H12" s="125"/>
      <c r="I12" s="56"/>
      <c r="J12" s="56"/>
      <c r="K12" s="56"/>
      <c r="L12" s="56"/>
    </row>
    <row r="13" ht="21">
      <c r="A13" s="32" t="s">
        <v>43</v>
      </c>
      <c r="B13" s="32"/>
      <c r="C13" s="32"/>
      <c r="D13" s="32"/>
      <c r="E13" s="32"/>
      <c r="F13" s="118"/>
      <c r="G13" s="118"/>
      <c r="H13" s="118"/>
    </row>
    <row r="14">
      <c r="A14" s="119" t="s">
        <v>29</v>
      </c>
      <c r="B14" s="58" t="s">
        <v>30</v>
      </c>
      <c r="C14" s="58" t="s">
        <v>89</v>
      </c>
      <c r="D14" s="120" t="s">
        <v>86</v>
      </c>
      <c r="E14" s="83" t="s">
        <v>87</v>
      </c>
      <c r="F14" s="39"/>
      <c r="G14" s="39"/>
      <c r="H14" s="39"/>
    </row>
    <row r="15">
      <c r="A15" s="126">
        <v>1</v>
      </c>
      <c r="B15" t="s">
        <v>90</v>
      </c>
      <c r="C15" s="30">
        <v>100</v>
      </c>
      <c r="D15" s="127">
        <v>2</v>
      </c>
      <c r="E15" s="128">
        <f t="shared" ref="E15:E20" si="17">C15*D15</f>
        <v>200</v>
      </c>
      <c r="F15" s="38"/>
      <c r="G15" s="125"/>
      <c r="H15" s="125"/>
    </row>
    <row r="16">
      <c r="A16">
        <v>2</v>
      </c>
      <c r="C16" s="30"/>
      <c r="D16" s="129"/>
      <c r="E16" s="128">
        <f t="shared" si="17"/>
        <v>0</v>
      </c>
      <c r="F16" s="38"/>
      <c r="G16" s="125"/>
      <c r="H16" s="125"/>
    </row>
    <row r="17">
      <c r="A17">
        <v>3</v>
      </c>
      <c r="C17" s="30"/>
      <c r="D17" s="129"/>
      <c r="E17" s="128">
        <f t="shared" si="17"/>
        <v>0</v>
      </c>
      <c r="F17" s="38"/>
      <c r="G17" s="125"/>
      <c r="H17" s="125"/>
    </row>
    <row r="18">
      <c r="A18">
        <v>4</v>
      </c>
      <c r="C18" s="30"/>
      <c r="D18" s="129"/>
      <c r="E18" s="128">
        <f t="shared" si="17"/>
        <v>0</v>
      </c>
      <c r="F18" s="38"/>
      <c r="G18" s="125"/>
      <c r="H18" s="125"/>
    </row>
    <row r="19">
      <c r="A19">
        <v>5</v>
      </c>
      <c r="C19" s="30"/>
      <c r="D19" s="129"/>
      <c r="E19" s="128">
        <f t="shared" si="17"/>
        <v>0</v>
      </c>
      <c r="F19" s="38"/>
      <c r="G19" s="125"/>
      <c r="H19" s="125"/>
    </row>
    <row r="20">
      <c r="A20" s="119">
        <v>6</v>
      </c>
      <c r="B20" s="119"/>
      <c r="C20" s="58"/>
      <c r="D20" s="130"/>
      <c r="E20" s="131">
        <f t="shared" si="17"/>
        <v>0</v>
      </c>
      <c r="F20" s="38"/>
      <c r="G20" s="122"/>
      <c r="H20" s="125"/>
    </row>
    <row r="21">
      <c r="D21" s="132" t="s">
        <v>88</v>
      </c>
      <c r="E21" s="124">
        <f>SUM(E15:E20)</f>
        <v>200</v>
      </c>
      <c r="F21" s="38"/>
      <c r="G21" s="122"/>
      <c r="H21" s="125"/>
    </row>
    <row r="24" ht="21">
      <c r="A24" s="32" t="s">
        <v>54</v>
      </c>
      <c r="B24" s="32"/>
      <c r="C24" s="32"/>
      <c r="D24" s="32"/>
      <c r="E24" s="32"/>
      <c r="F24" s="118"/>
      <c r="G24" s="118"/>
      <c r="H24" s="118"/>
    </row>
    <row r="25">
      <c r="A25" s="119" t="s">
        <v>29</v>
      </c>
      <c r="B25" s="58" t="s">
        <v>30</v>
      </c>
      <c r="C25" s="58" t="s">
        <v>44</v>
      </c>
      <c r="D25" s="120" t="s">
        <v>86</v>
      </c>
      <c r="E25" s="83" t="s">
        <v>87</v>
      </c>
      <c r="F25" s="39"/>
      <c r="G25" s="39"/>
      <c r="H25" s="39"/>
    </row>
    <row r="26">
      <c r="A26" s="126">
        <v>1</v>
      </c>
      <c r="B26" t="s">
        <v>91</v>
      </c>
      <c r="C26" s="30">
        <v>1</v>
      </c>
      <c r="D26" s="127">
        <v>100</v>
      </c>
      <c r="E26" s="129">
        <f t="shared" ref="E26:E32" si="18">C26*D26</f>
        <v>100</v>
      </c>
      <c r="F26" s="38"/>
      <c r="G26" s="125"/>
      <c r="H26" s="125"/>
    </row>
    <row r="27">
      <c r="A27">
        <v>2</v>
      </c>
      <c r="C27" s="30"/>
      <c r="D27" s="129"/>
      <c r="E27" s="129">
        <f t="shared" si="18"/>
        <v>0</v>
      </c>
      <c r="F27" s="38"/>
      <c r="G27" s="125"/>
      <c r="H27" s="125"/>
    </row>
    <row r="28">
      <c r="A28">
        <v>3</v>
      </c>
      <c r="C28" s="30"/>
      <c r="D28" s="129"/>
      <c r="E28" s="129">
        <f t="shared" si="18"/>
        <v>0</v>
      </c>
      <c r="F28" s="38"/>
      <c r="G28" s="125"/>
      <c r="H28" s="125"/>
    </row>
    <row r="29">
      <c r="A29">
        <v>4</v>
      </c>
      <c r="C29" s="30"/>
      <c r="D29" s="129"/>
      <c r="E29" s="129">
        <f t="shared" si="18"/>
        <v>0</v>
      </c>
      <c r="F29" s="38"/>
      <c r="G29" s="125"/>
      <c r="H29" s="125"/>
    </row>
    <row r="30">
      <c r="A30">
        <v>5</v>
      </c>
      <c r="C30" s="30"/>
      <c r="D30" s="129"/>
      <c r="E30" s="129">
        <f t="shared" si="18"/>
        <v>0</v>
      </c>
      <c r="F30" s="38"/>
      <c r="G30" s="125"/>
      <c r="H30" s="125"/>
    </row>
    <row r="31">
      <c r="A31">
        <v>6</v>
      </c>
      <c r="C31" s="30"/>
      <c r="D31" s="129"/>
      <c r="E31" s="129">
        <f t="shared" si="18"/>
        <v>0</v>
      </c>
      <c r="F31" s="38"/>
      <c r="G31" s="125"/>
      <c r="H31" s="125"/>
    </row>
    <row r="32">
      <c r="A32" s="119">
        <v>7</v>
      </c>
      <c r="B32" s="119"/>
      <c r="C32" s="58"/>
      <c r="D32" s="133"/>
      <c r="E32" s="130">
        <f t="shared" si="18"/>
        <v>0</v>
      </c>
    </row>
    <row r="33">
      <c r="D33" s="123" t="s">
        <v>88</v>
      </c>
      <c r="E33" s="134">
        <f>SUM(E26:E32)</f>
        <v>100</v>
      </c>
    </row>
  </sheetData>
  <mergeCells count="4">
    <mergeCell ref="A1:F1"/>
    <mergeCell ref="A2:F2"/>
    <mergeCell ref="A13:E13"/>
    <mergeCell ref="A24:E24"/>
  </mergeCells>
  <dataValidations count="1" disablePrompts="0">
    <dataValidation sqref="D4" type="list" allowBlank="1" errorStyle="stop" imeMode="noControl" operator="between" showDropDown="0" showErrorMessage="0" showInputMessage="1">
      <formula1>Ausgaben!$C$64:$C$69</formula1>
    </dataValidation>
  </dataValidations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55" activeCellId="0" sqref="D55"/>
    </sheetView>
  </sheetViews>
  <sheetFormatPr baseColWidth="10" defaultRowHeight="14.25"/>
  <cols>
    <col customWidth="1" min="1" max="1" width="10.5703125"/>
    <col customWidth="1" min="2" max="2" width="19.42578125"/>
    <col customWidth="1" min="3" max="3" width="11.42578125"/>
    <col customWidth="1" min="4" max="4" width="11.85546875"/>
    <col customWidth="1" min="5" max="5" width="11"/>
    <col customWidth="1" min="6" max="6" width="12.7109375"/>
    <col customWidth="1" min="7" max="7" width="14.85546875"/>
    <col customWidth="1" min="8" max="8" width="13.140625"/>
    <col customWidth="1" min="9" max="9" width="13.7109375"/>
  </cols>
  <sheetData>
    <row r="1" ht="21">
      <c r="A1" s="135" t="s">
        <v>92</v>
      </c>
      <c r="B1" s="135"/>
      <c r="C1" s="135"/>
      <c r="D1" s="135"/>
      <c r="E1" s="135"/>
      <c r="F1" s="135"/>
      <c r="G1" s="135"/>
    </row>
    <row r="2">
      <c r="A2" s="136"/>
      <c r="B2" s="136"/>
      <c r="C2" s="136"/>
      <c r="D2" s="136"/>
      <c r="E2" s="136"/>
      <c r="F2" s="122"/>
      <c r="G2" s="136"/>
    </row>
    <row r="3">
      <c r="A3" s="136" t="s">
        <v>93</v>
      </c>
      <c r="B3" s="136"/>
      <c r="C3" s="136"/>
      <c r="D3" s="136"/>
      <c r="E3" s="136"/>
      <c r="F3" s="122"/>
      <c r="G3" s="136"/>
    </row>
    <row r="4">
      <c r="A4" s="136"/>
      <c r="B4" s="136"/>
      <c r="C4" s="136"/>
      <c r="D4" s="136"/>
      <c r="E4" s="136"/>
      <c r="F4" s="122"/>
      <c r="G4" s="136"/>
    </row>
    <row r="5">
      <c r="A5" s="136" t="s">
        <v>94</v>
      </c>
      <c r="C5" s="136"/>
      <c r="D5" s="136"/>
      <c r="E5" s="136"/>
      <c r="F5" s="122"/>
      <c r="G5" s="136"/>
    </row>
    <row r="6">
      <c r="A6" s="136" t="s">
        <v>95</v>
      </c>
      <c r="C6" s="136"/>
      <c r="D6" s="136"/>
      <c r="E6" s="136"/>
      <c r="F6" s="122"/>
      <c r="G6" s="136"/>
    </row>
    <row r="7">
      <c r="A7" t="s">
        <v>96</v>
      </c>
    </row>
    <row r="8">
      <c r="A8" s="136" t="s">
        <v>97</v>
      </c>
      <c r="C8" s="136"/>
      <c r="D8" s="136"/>
      <c r="E8" s="136"/>
      <c r="F8" s="122"/>
      <c r="G8" s="136"/>
    </row>
    <row r="9">
      <c r="A9" t="s">
        <v>98</v>
      </c>
      <c r="B9" s="136"/>
      <c r="C9" s="136"/>
      <c r="D9" s="136"/>
      <c r="E9" s="136"/>
      <c r="F9" s="122"/>
      <c r="G9" s="136"/>
    </row>
    <row r="10">
      <c r="B10" s="136"/>
      <c r="C10" s="136"/>
      <c r="D10" s="136"/>
      <c r="E10" s="136"/>
      <c r="F10" s="122"/>
      <c r="G10" s="136"/>
    </row>
    <row r="11">
      <c r="B11" s="136" t="s">
        <v>99</v>
      </c>
      <c r="C11" s="122">
        <f>SUM(Ausgaben!I55)</f>
        <v>1204</v>
      </c>
      <c r="E11" s="136"/>
      <c r="F11" s="122"/>
      <c r="G11" s="136"/>
    </row>
    <row r="12">
      <c r="B12" s="136" t="s">
        <v>100</v>
      </c>
      <c r="C12" s="122">
        <v>0.27000000000000002</v>
      </c>
      <c r="D12" s="38" t="s">
        <v>101</v>
      </c>
      <c r="G12" s="137"/>
    </row>
    <row r="13">
      <c r="B13" s="136"/>
      <c r="C13" s="122"/>
      <c r="D13" s="38" t="s">
        <v>102</v>
      </c>
      <c r="G13" s="137"/>
    </row>
    <row r="14" s="138" customFormat="1" ht="42.75">
      <c r="D14" s="139" t="s">
        <v>103</v>
      </c>
      <c r="E14" s="140" t="s">
        <v>104</v>
      </c>
      <c r="F14" s="138" t="s">
        <v>105</v>
      </c>
      <c r="G14" s="139" t="s">
        <v>106</v>
      </c>
      <c r="H14" s="138" t="s">
        <v>107</v>
      </c>
    </row>
    <row r="15">
      <c r="A15" s="141" t="s">
        <v>108</v>
      </c>
      <c r="B15" s="142" t="str">
        <f>IF(ISBLANK(Einnahmen!B4),"",Einnahmen!B4)</f>
        <v>Bier</v>
      </c>
      <c r="C15" s="143">
        <f>SUM(C16:C17)</f>
        <v>1.9299999999999999</v>
      </c>
      <c r="D15" s="144">
        <f>Einnahmen!C4</f>
        <v>6000</v>
      </c>
      <c r="E15" s="145">
        <f>Einnahmen!E4</f>
        <v>2.5</v>
      </c>
      <c r="F15">
        <f>D15-G15</f>
        <v>1200</v>
      </c>
      <c r="G15" s="121">
        <f>D15*(1-Kalkulation!C17)</f>
        <v>4800</v>
      </c>
      <c r="H15" s="146">
        <f>F15*C15</f>
        <v>2316</v>
      </c>
    </row>
    <row r="16">
      <c r="B16" s="56" t="s">
        <v>109</v>
      </c>
      <c r="C16" s="146">
        <f>IF(ISBLANK(B15),"",C12)</f>
        <v>0.27000000000000002</v>
      </c>
      <c r="D16" s="121"/>
      <c r="E16" s="145"/>
      <c r="G16" s="121"/>
      <c r="H16" s="146"/>
    </row>
    <row r="17">
      <c r="B17" s="92" t="s">
        <v>110</v>
      </c>
      <c r="C17" s="147">
        <v>1.6599999999999999</v>
      </c>
      <c r="D17" s="144"/>
      <c r="E17" s="145"/>
      <c r="G17" s="121"/>
      <c r="H17" s="146"/>
    </row>
    <row r="18">
      <c r="B18" s="56"/>
      <c r="C18" s="147"/>
      <c r="D18" s="121"/>
      <c r="E18" s="145"/>
      <c r="G18" s="121"/>
      <c r="H18" s="146"/>
    </row>
    <row r="19">
      <c r="A19" s="141" t="s">
        <v>108</v>
      </c>
      <c r="B19" s="142" t="str">
        <f>IF(ISBLANK(Einnahmen!B5),"",Einnahmen!B5)</f>
        <v/>
      </c>
      <c r="C19" s="143">
        <f>SUM(C20:C22)</f>
        <v>0.27000000000000002</v>
      </c>
      <c r="D19" s="144">
        <f>Einnahmen!C5</f>
        <v>0</v>
      </c>
      <c r="E19" s="145">
        <f>Einnahmen!E5</f>
        <v>0</v>
      </c>
      <c r="F19">
        <f>D19-G19</f>
        <v>0</v>
      </c>
      <c r="G19" s="121">
        <f>D19*(1-Kalkulation!C17)</f>
        <v>0</v>
      </c>
      <c r="H19" s="146">
        <f>F19*C19</f>
        <v>0</v>
      </c>
    </row>
    <row r="20">
      <c r="B20" s="56" t="s">
        <v>109</v>
      </c>
      <c r="C20" s="146">
        <f>IF(ISBLANK(B19),"",C12)</f>
        <v>0.27000000000000002</v>
      </c>
      <c r="D20" s="121"/>
      <c r="E20" s="145"/>
      <c r="G20" s="121"/>
      <c r="H20" s="146"/>
    </row>
    <row r="21">
      <c r="B21" s="56" t="s">
        <v>111</v>
      </c>
      <c r="C21" s="147"/>
      <c r="D21" s="121"/>
      <c r="E21" s="145"/>
      <c r="G21" s="121"/>
      <c r="H21" s="146"/>
    </row>
    <row r="22">
      <c r="B22" s="56" t="s">
        <v>112</v>
      </c>
      <c r="C22" s="147"/>
      <c r="D22" s="121"/>
      <c r="E22" s="145"/>
      <c r="G22" s="121"/>
      <c r="H22" s="146"/>
    </row>
    <row r="23">
      <c r="B23" s="56"/>
      <c r="C23" s="147"/>
      <c r="D23" s="121"/>
      <c r="E23" s="145"/>
      <c r="G23" s="121"/>
      <c r="H23" s="146"/>
    </row>
    <row r="24">
      <c r="A24" s="141" t="s">
        <v>108</v>
      </c>
      <c r="B24" s="142" t="str">
        <f>IF(ISBLANK(Einnahmen!B6),"",Einnahmen!B6)</f>
        <v/>
      </c>
      <c r="C24" s="143">
        <f>SUM(C25:C27)</f>
        <v>0.27000000000000002</v>
      </c>
      <c r="D24" s="144">
        <f>Einnahmen!C6</f>
        <v>0</v>
      </c>
      <c r="E24" s="145">
        <f>Einnahmen!E6</f>
        <v>0</v>
      </c>
      <c r="F24">
        <f>D24-G24</f>
        <v>0</v>
      </c>
      <c r="G24" s="121">
        <f>D24*(1-Kalkulation!C17)</f>
        <v>0</v>
      </c>
      <c r="H24" s="146">
        <f>F24*C24</f>
        <v>0</v>
      </c>
    </row>
    <row r="25">
      <c r="B25" s="56" t="s">
        <v>109</v>
      </c>
      <c r="C25" s="146">
        <f>IF(ISBLANK(B24),"",C12)</f>
        <v>0.27000000000000002</v>
      </c>
      <c r="D25" s="121"/>
      <c r="E25" s="145"/>
      <c r="G25" s="121"/>
      <c r="H25" s="146"/>
    </row>
    <row r="26">
      <c r="B26" s="56" t="s">
        <v>113</v>
      </c>
      <c r="C26" s="145"/>
      <c r="D26" s="121"/>
      <c r="E26" s="145"/>
      <c r="G26" s="121"/>
      <c r="H26" s="146"/>
    </row>
    <row r="27">
      <c r="B27" s="56" t="s">
        <v>113</v>
      </c>
      <c r="C27" s="145"/>
      <c r="D27" s="121"/>
      <c r="E27" s="145"/>
      <c r="G27" s="121"/>
      <c r="H27" s="146"/>
    </row>
    <row r="28">
      <c r="B28" s="56"/>
      <c r="C28" s="145"/>
      <c r="D28" s="121"/>
      <c r="E28" s="145"/>
      <c r="G28" s="121"/>
      <c r="H28" s="146"/>
    </row>
    <row r="29" ht="12.75" customHeight="1">
      <c r="A29" s="141" t="s">
        <v>108</v>
      </c>
      <c r="B29" s="142" t="str">
        <f>IF(ISBLANK(Einnahmen!B7),"",Einnahmen!B7)</f>
        <v/>
      </c>
      <c r="C29" s="143">
        <f>SUM(C30:C31)</f>
        <v>0.27000000000000002</v>
      </c>
      <c r="D29" s="144">
        <f>Einnahmen!C7</f>
        <v>0</v>
      </c>
      <c r="E29" s="145">
        <f>Einnahmen!E7</f>
        <v>0</v>
      </c>
      <c r="F29">
        <f>D29-G29</f>
        <v>0</v>
      </c>
      <c r="G29" s="121">
        <f>D29*(1-Kalkulation!C17)</f>
        <v>0</v>
      </c>
      <c r="H29" s="146">
        <f>F29*C29</f>
        <v>0</v>
      </c>
    </row>
    <row r="30" ht="12.75" customHeight="1">
      <c r="B30" s="56" t="s">
        <v>109</v>
      </c>
      <c r="C30" s="146">
        <f>C16</f>
        <v>0.27000000000000002</v>
      </c>
      <c r="D30" s="121"/>
      <c r="E30" s="145"/>
      <c r="G30" s="121"/>
      <c r="H30" s="146"/>
    </row>
    <row r="31" ht="12.75" customHeight="1">
      <c r="B31" s="56" t="s">
        <v>113</v>
      </c>
      <c r="C31" s="145"/>
      <c r="D31" s="121"/>
      <c r="E31" s="145"/>
      <c r="G31" s="121"/>
      <c r="H31" s="146"/>
    </row>
    <row r="32" ht="12.75" customHeight="1">
      <c r="B32" s="56"/>
      <c r="C32" s="145"/>
      <c r="D32" s="121"/>
      <c r="E32" s="145"/>
      <c r="G32" s="121"/>
      <c r="H32" s="146"/>
    </row>
    <row r="33" ht="12.75" customHeight="1">
      <c r="A33" s="141" t="s">
        <v>108</v>
      </c>
      <c r="B33" s="142" t="str">
        <f>IF(ISBLANK(Einnahmen!B8),"",Einnahmen!B8)</f>
        <v/>
      </c>
      <c r="C33" s="143">
        <f>SUM(C34:C35)</f>
        <v>0.27000000000000002</v>
      </c>
      <c r="D33" s="144">
        <f>Einnahmen!C8</f>
        <v>0</v>
      </c>
      <c r="E33" s="145">
        <f>Einnahmen!E8</f>
        <v>0</v>
      </c>
      <c r="F33">
        <f>D33-G33</f>
        <v>0</v>
      </c>
      <c r="G33" s="121">
        <f>D33*(1-Kalkulation!C17)</f>
        <v>0</v>
      </c>
      <c r="H33" s="146">
        <f>F33*C33</f>
        <v>0</v>
      </c>
    </row>
    <row r="34" ht="12.75" customHeight="1">
      <c r="B34" s="56" t="s">
        <v>109</v>
      </c>
      <c r="C34" s="146">
        <f>C20</f>
        <v>0.27000000000000002</v>
      </c>
      <c r="D34" s="121"/>
      <c r="E34" s="145"/>
      <c r="G34" s="121"/>
      <c r="H34" s="146"/>
    </row>
    <row r="35" ht="12.75" customHeight="1">
      <c r="B35" s="56" t="s">
        <v>113</v>
      </c>
      <c r="C35" s="145"/>
      <c r="D35" s="121"/>
      <c r="E35" s="145"/>
      <c r="G35" s="121"/>
      <c r="H35" s="146"/>
    </row>
    <row r="36">
      <c r="B36" s="56"/>
      <c r="C36" s="145"/>
      <c r="D36" s="121"/>
      <c r="E36" s="145"/>
      <c r="G36" s="121"/>
      <c r="H36" s="146"/>
    </row>
    <row r="37">
      <c r="A37" s="141" t="s">
        <v>108</v>
      </c>
      <c r="B37" s="142" t="str">
        <f>IF(ISBLANK(Einnahmen!B9),"",Einnahmen!B9)</f>
        <v/>
      </c>
      <c r="C37" s="143">
        <f>SUM(C38:C39)</f>
        <v>0.27000000000000002</v>
      </c>
      <c r="D37" s="144">
        <f>Einnahmen!C9</f>
        <v>0</v>
      </c>
      <c r="E37" s="145">
        <f>Einnahmen!E9</f>
        <v>0</v>
      </c>
      <c r="F37">
        <f>D37-G37</f>
        <v>0</v>
      </c>
      <c r="G37" s="121">
        <f>D37*(1-Kalkulation!C17)</f>
        <v>0</v>
      </c>
      <c r="H37" s="146">
        <f>F37*C37</f>
        <v>0</v>
      </c>
    </row>
    <row r="38">
      <c r="B38" s="56" t="s">
        <v>109</v>
      </c>
      <c r="C38" s="146">
        <f>C25</f>
        <v>0.27000000000000002</v>
      </c>
      <c r="D38" s="121"/>
      <c r="E38" s="145"/>
      <c r="G38" s="121"/>
      <c r="H38" s="146"/>
    </row>
    <row r="39">
      <c r="B39" s="56" t="s">
        <v>113</v>
      </c>
      <c r="C39" s="145"/>
      <c r="D39" s="121"/>
      <c r="E39" s="145"/>
      <c r="G39" s="121"/>
      <c r="H39" s="146"/>
    </row>
    <row r="40">
      <c r="B40" s="56"/>
      <c r="C40" s="147"/>
      <c r="D40" s="121"/>
      <c r="E40" s="145"/>
      <c r="G40" s="121"/>
      <c r="H40" s="146"/>
    </row>
    <row r="41">
      <c r="A41" s="141" t="s">
        <v>108</v>
      </c>
      <c r="B41" s="142" t="str">
        <f>IF(ISBLANK(Einnahmen!B10),"",Einnahmen!B10)</f>
        <v/>
      </c>
      <c r="C41" s="143">
        <f>SUM(C42:C45)</f>
        <v>0.27000000000000002</v>
      </c>
      <c r="D41" s="144">
        <f>Einnahmen!C10</f>
        <v>0</v>
      </c>
      <c r="E41" s="145">
        <f>Einnahmen!E10</f>
        <v>0</v>
      </c>
      <c r="F41">
        <f>D41-G41</f>
        <v>0</v>
      </c>
      <c r="G41" s="121">
        <f>D41*(1-Kalkulation!C17)</f>
        <v>0</v>
      </c>
      <c r="H41" s="146">
        <f>F41*C41</f>
        <v>0</v>
      </c>
    </row>
    <row r="42">
      <c r="B42" s="56" t="s">
        <v>109</v>
      </c>
      <c r="C42" s="146">
        <f>C12</f>
        <v>0.27000000000000002</v>
      </c>
      <c r="D42" s="121"/>
      <c r="E42" s="145"/>
      <c r="G42" s="121"/>
    </row>
    <row r="43">
      <c r="B43" s="56" t="s">
        <v>113</v>
      </c>
      <c r="C43" s="147"/>
      <c r="D43" s="121"/>
      <c r="E43" s="145"/>
      <c r="G43" s="121"/>
    </row>
    <row r="44">
      <c r="B44" s="56" t="s">
        <v>113</v>
      </c>
      <c r="C44" s="147"/>
      <c r="D44" s="121"/>
      <c r="E44" s="145"/>
      <c r="G44" s="121"/>
    </row>
    <row r="45">
      <c r="B45" s="56" t="s">
        <v>113</v>
      </c>
      <c r="C45" s="147"/>
      <c r="D45" s="121"/>
      <c r="E45" s="145"/>
      <c r="G45" s="121"/>
    </row>
    <row r="46">
      <c r="B46" s="56"/>
      <c r="C46" s="147"/>
      <c r="D46" s="121"/>
      <c r="E46" s="145"/>
      <c r="G46" s="121"/>
    </row>
    <row r="47">
      <c r="B47" s="56"/>
      <c r="C47" s="147"/>
      <c r="D47" s="121"/>
      <c r="E47" s="145"/>
      <c r="G47" s="121"/>
    </row>
    <row r="48">
      <c r="B48" s="56"/>
      <c r="C48" s="147"/>
      <c r="D48" s="121"/>
      <c r="E48" s="145"/>
      <c r="G48" s="121"/>
    </row>
    <row r="49">
      <c r="B49" s="56"/>
      <c r="C49" s="147"/>
      <c r="D49" s="121"/>
      <c r="E49" s="145"/>
      <c r="G49" s="121"/>
    </row>
    <row r="50">
      <c r="A50" s="141"/>
      <c r="B50" s="142"/>
      <c r="C50" s="143"/>
      <c r="D50" s="121"/>
      <c r="E50" s="145"/>
      <c r="G50" s="121"/>
    </row>
    <row r="51">
      <c r="B51" s="132" t="s">
        <v>114</v>
      </c>
      <c r="C51" s="148">
        <f>(C15*D15+C19*D19+C24*D24+C29*D29+C33*D33+C37*D37+C41*D41)/SUM(D15:D41)</f>
        <v>1.9299999999999999</v>
      </c>
      <c r="E51" s="145"/>
      <c r="F51" s="38"/>
      <c r="G51" s="121"/>
    </row>
    <row r="52">
      <c r="B52" s="132" t="s">
        <v>115</v>
      </c>
      <c r="C52" s="148">
        <f>(D15*E15+D19*E19+D24*E24+D29*E29+D33*E33+D37*E37+D41*E41)/SUM(D15:D41)</f>
        <v>2.5</v>
      </c>
      <c r="D52" s="122"/>
    </row>
    <row r="53">
      <c r="B53" s="132" t="s">
        <v>105</v>
      </c>
      <c r="C53" s="148">
        <f>SUM(F15:F24)*C51</f>
        <v>2316</v>
      </c>
      <c r="D53" s="122"/>
    </row>
    <row r="54">
      <c r="C54" s="146"/>
    </row>
    <row r="55">
      <c r="B55" s="149"/>
      <c r="C55" s="146"/>
    </row>
    <row r="56">
      <c r="B56" s="121" t="s">
        <v>116</v>
      </c>
      <c r="C56">
        <f>SUM(G15:G41)</f>
        <v>4800</v>
      </c>
    </row>
    <row r="57">
      <c r="B57" s="121" t="s">
        <v>117</v>
      </c>
      <c r="C57" s="150">
        <f>C11+C53</f>
        <v>3520</v>
      </c>
    </row>
    <row r="58">
      <c r="B58" s="121" t="s">
        <v>118</v>
      </c>
      <c r="C58" s="122">
        <f t="shared" ref="C58:C59" si="19">C51</f>
        <v>1.9299999999999999</v>
      </c>
    </row>
    <row r="59">
      <c r="B59" s="121" t="s">
        <v>119</v>
      </c>
      <c r="C59" s="122">
        <f t="shared" si="19"/>
        <v>2.5</v>
      </c>
    </row>
    <row r="60" ht="15">
      <c r="B60" s="121" t="s">
        <v>120</v>
      </c>
      <c r="C60" s="151">
        <f>Kalkulation!C13-C11</f>
        <v>11780</v>
      </c>
      <c r="E60" s="136"/>
      <c r="I60" s="152"/>
    </row>
    <row r="61">
      <c r="B61" s="121" t="s">
        <v>121</v>
      </c>
      <c r="C61" s="153">
        <f>ROUND(C57/(C59-C58),0)</f>
        <v>6175</v>
      </c>
      <c r="E61" s="154"/>
    </row>
    <row r="63" s="155" customFormat="1" ht="28.5">
      <c r="A63" s="155" t="s">
        <v>52</v>
      </c>
      <c r="B63" s="155" t="s">
        <v>55</v>
      </c>
      <c r="C63" s="155" t="s">
        <v>122</v>
      </c>
      <c r="D63" s="155" t="s">
        <v>123</v>
      </c>
      <c r="E63" s="139" t="s">
        <v>124</v>
      </c>
      <c r="F63" s="139" t="s">
        <v>125</v>
      </c>
    </row>
    <row r="64">
      <c r="A64">
        <v>0</v>
      </c>
      <c r="B64" s="150">
        <f t="shared" ref="B64:B80" si="20">$C$11</f>
        <v>1204</v>
      </c>
      <c r="C64" s="146">
        <f t="shared" ref="C64:C80" si="21">A64*$C$58</f>
        <v>0</v>
      </c>
      <c r="D64" s="146">
        <f t="shared" ref="D64:D80" si="22">$C$59*A64</f>
        <v>0</v>
      </c>
      <c r="E64" s="146">
        <f t="shared" ref="E64:E80" si="23">$B$64+$C$53</f>
        <v>3520</v>
      </c>
      <c r="F64" s="146">
        <f t="shared" ref="F64:F80" si="24">E64+C64</f>
        <v>3520</v>
      </c>
    </row>
    <row r="65">
      <c r="A65">
        <v>250</v>
      </c>
      <c r="B65" s="150">
        <f t="shared" si="20"/>
        <v>1204</v>
      </c>
      <c r="C65" s="146">
        <f t="shared" si="21"/>
        <v>482.5</v>
      </c>
      <c r="D65" s="146">
        <f t="shared" si="22"/>
        <v>625</v>
      </c>
      <c r="E65" s="146">
        <f t="shared" si="23"/>
        <v>3520</v>
      </c>
      <c r="F65" s="146">
        <f t="shared" si="24"/>
        <v>4002.5</v>
      </c>
    </row>
    <row r="66">
      <c r="A66">
        <v>500</v>
      </c>
      <c r="B66" s="150">
        <f t="shared" si="20"/>
        <v>1204</v>
      </c>
      <c r="C66" s="146">
        <f t="shared" si="21"/>
        <v>965</v>
      </c>
      <c r="D66" s="146">
        <f t="shared" si="22"/>
        <v>1250</v>
      </c>
      <c r="E66" s="146">
        <f t="shared" si="23"/>
        <v>3520</v>
      </c>
      <c r="F66" s="146">
        <f t="shared" si="24"/>
        <v>4485</v>
      </c>
    </row>
    <row r="67">
      <c r="A67">
        <v>750</v>
      </c>
      <c r="B67" s="150">
        <f t="shared" si="20"/>
        <v>1204</v>
      </c>
      <c r="C67" s="146">
        <f t="shared" si="21"/>
        <v>1447.5</v>
      </c>
      <c r="D67" s="146">
        <f t="shared" si="22"/>
        <v>1875</v>
      </c>
      <c r="E67" s="146">
        <f t="shared" si="23"/>
        <v>3520</v>
      </c>
      <c r="F67" s="146">
        <f t="shared" si="24"/>
        <v>4967.5</v>
      </c>
    </row>
    <row r="68">
      <c r="A68">
        <v>1000</v>
      </c>
      <c r="B68" s="150">
        <f t="shared" si="20"/>
        <v>1204</v>
      </c>
      <c r="C68" s="146">
        <f t="shared" si="21"/>
        <v>1930</v>
      </c>
      <c r="D68" s="146">
        <f t="shared" si="22"/>
        <v>2500</v>
      </c>
      <c r="E68" s="146">
        <f t="shared" si="23"/>
        <v>3520</v>
      </c>
      <c r="F68" s="146">
        <f t="shared" si="24"/>
        <v>5450</v>
      </c>
    </row>
    <row r="69">
      <c r="A69">
        <v>1250</v>
      </c>
      <c r="B69" s="150">
        <f t="shared" si="20"/>
        <v>1204</v>
      </c>
      <c r="C69" s="146">
        <f t="shared" si="21"/>
        <v>2412.5</v>
      </c>
      <c r="D69" s="146">
        <f t="shared" si="22"/>
        <v>3125</v>
      </c>
      <c r="E69" s="146">
        <f t="shared" si="23"/>
        <v>3520</v>
      </c>
      <c r="F69" s="146">
        <f t="shared" si="24"/>
        <v>5932.5</v>
      </c>
    </row>
    <row r="70">
      <c r="A70">
        <v>1500</v>
      </c>
      <c r="B70" s="150">
        <f t="shared" si="20"/>
        <v>1204</v>
      </c>
      <c r="C70" s="146">
        <f t="shared" si="21"/>
        <v>2895</v>
      </c>
      <c r="D70" s="146">
        <f t="shared" si="22"/>
        <v>3750</v>
      </c>
      <c r="E70" s="146">
        <f t="shared" si="23"/>
        <v>3520</v>
      </c>
      <c r="F70" s="146">
        <f t="shared" si="24"/>
        <v>6415</v>
      </c>
    </row>
    <row r="71">
      <c r="A71">
        <v>1750</v>
      </c>
      <c r="B71" s="150">
        <f t="shared" si="20"/>
        <v>1204</v>
      </c>
      <c r="C71" s="146">
        <f t="shared" si="21"/>
        <v>3377.5</v>
      </c>
      <c r="D71" s="146">
        <f t="shared" si="22"/>
        <v>4375</v>
      </c>
      <c r="E71" s="146">
        <f t="shared" si="23"/>
        <v>3520</v>
      </c>
      <c r="F71" s="146">
        <f t="shared" si="24"/>
        <v>6897.5</v>
      </c>
    </row>
    <row r="72">
      <c r="A72">
        <v>2000</v>
      </c>
      <c r="B72" s="150">
        <f t="shared" si="20"/>
        <v>1204</v>
      </c>
      <c r="C72" s="146">
        <f t="shared" si="21"/>
        <v>3860</v>
      </c>
      <c r="D72" s="146">
        <f t="shared" si="22"/>
        <v>5000</v>
      </c>
      <c r="E72" s="146">
        <f t="shared" si="23"/>
        <v>3520</v>
      </c>
      <c r="F72" s="146">
        <f t="shared" si="24"/>
        <v>7380</v>
      </c>
    </row>
    <row r="73">
      <c r="A73">
        <v>2250</v>
      </c>
      <c r="B73" s="150">
        <f t="shared" si="20"/>
        <v>1204</v>
      </c>
      <c r="C73" s="146">
        <f t="shared" si="21"/>
        <v>4342.5</v>
      </c>
      <c r="D73" s="146">
        <f t="shared" si="22"/>
        <v>5625</v>
      </c>
      <c r="E73" s="146">
        <f t="shared" si="23"/>
        <v>3520</v>
      </c>
      <c r="F73" s="146">
        <f t="shared" si="24"/>
        <v>7862.5</v>
      </c>
    </row>
    <row r="74">
      <c r="A74">
        <v>2500</v>
      </c>
      <c r="B74" s="150">
        <f t="shared" si="20"/>
        <v>1204</v>
      </c>
      <c r="C74" s="146">
        <f t="shared" si="21"/>
        <v>4825</v>
      </c>
      <c r="D74" s="146">
        <f t="shared" si="22"/>
        <v>6250</v>
      </c>
      <c r="E74" s="146">
        <f t="shared" si="23"/>
        <v>3520</v>
      </c>
      <c r="F74" s="146">
        <f t="shared" si="24"/>
        <v>8345</v>
      </c>
    </row>
    <row r="75">
      <c r="A75">
        <v>2750</v>
      </c>
      <c r="B75" s="150">
        <f t="shared" si="20"/>
        <v>1204</v>
      </c>
      <c r="C75" s="146">
        <f t="shared" si="21"/>
        <v>5307.5</v>
      </c>
      <c r="D75" s="146">
        <f t="shared" si="22"/>
        <v>6875</v>
      </c>
      <c r="E75" s="146">
        <f t="shared" si="23"/>
        <v>3520</v>
      </c>
      <c r="F75" s="146">
        <f t="shared" si="24"/>
        <v>8827.5</v>
      </c>
    </row>
    <row r="76">
      <c r="A76">
        <v>3000</v>
      </c>
      <c r="B76" s="150">
        <f t="shared" si="20"/>
        <v>1204</v>
      </c>
      <c r="C76" s="146">
        <f t="shared" si="21"/>
        <v>5790</v>
      </c>
      <c r="D76" s="146">
        <f t="shared" si="22"/>
        <v>7500</v>
      </c>
      <c r="E76" s="146">
        <f t="shared" si="23"/>
        <v>3520</v>
      </c>
      <c r="F76" s="146">
        <f t="shared" si="24"/>
        <v>9310</v>
      </c>
    </row>
    <row r="77">
      <c r="A77">
        <v>3250</v>
      </c>
      <c r="B77" s="150">
        <f t="shared" si="20"/>
        <v>1204</v>
      </c>
      <c r="C77" s="146">
        <f t="shared" si="21"/>
        <v>6272.5</v>
      </c>
      <c r="D77" s="146">
        <f t="shared" si="22"/>
        <v>8125</v>
      </c>
      <c r="E77" s="146">
        <f t="shared" si="23"/>
        <v>3520</v>
      </c>
      <c r="F77" s="146">
        <f t="shared" si="24"/>
        <v>9792.5</v>
      </c>
    </row>
    <row r="78">
      <c r="A78">
        <v>3500</v>
      </c>
      <c r="B78" s="150">
        <f t="shared" si="20"/>
        <v>1204</v>
      </c>
      <c r="C78" s="146">
        <f t="shared" si="21"/>
        <v>6755</v>
      </c>
      <c r="D78" s="146">
        <f t="shared" si="22"/>
        <v>8750</v>
      </c>
      <c r="E78" s="146">
        <f t="shared" si="23"/>
        <v>3520</v>
      </c>
      <c r="F78" s="146">
        <f t="shared" si="24"/>
        <v>10275</v>
      </c>
    </row>
    <row r="79">
      <c r="A79">
        <v>3750</v>
      </c>
      <c r="B79" s="150">
        <f t="shared" si="20"/>
        <v>1204</v>
      </c>
      <c r="C79" s="146">
        <f t="shared" si="21"/>
        <v>7237.5</v>
      </c>
      <c r="D79" s="146">
        <f t="shared" si="22"/>
        <v>9375</v>
      </c>
      <c r="E79" s="146">
        <f t="shared" si="23"/>
        <v>3520</v>
      </c>
      <c r="F79" s="146">
        <f t="shared" si="24"/>
        <v>10757.5</v>
      </c>
    </row>
    <row r="80">
      <c r="A80">
        <v>4000</v>
      </c>
      <c r="B80" s="150">
        <f t="shared" si="20"/>
        <v>1204</v>
      </c>
      <c r="C80" s="146">
        <f t="shared" si="21"/>
        <v>7720</v>
      </c>
      <c r="D80" s="146">
        <f t="shared" si="22"/>
        <v>10000</v>
      </c>
      <c r="E80" s="146">
        <f t="shared" si="23"/>
        <v>3520</v>
      </c>
      <c r="F80" s="146">
        <f t="shared" si="24"/>
        <v>11240</v>
      </c>
    </row>
    <row r="81">
      <c r="B81" s="150"/>
      <c r="C81" s="146"/>
      <c r="D81" s="146"/>
      <c r="E81" s="146"/>
      <c r="F81" s="146"/>
      <c r="G81" s="146"/>
    </row>
    <row r="82">
      <c r="B82" s="150"/>
      <c r="C82" s="146"/>
      <c r="D82" s="146"/>
      <c r="E82" s="146"/>
      <c r="F82" s="146"/>
      <c r="G82" s="146"/>
    </row>
    <row r="83">
      <c r="B83" s="150"/>
      <c r="C83" s="146"/>
      <c r="D83" s="146"/>
      <c r="E83" s="146"/>
      <c r="F83" s="146"/>
      <c r="G83" s="146"/>
    </row>
    <row r="84">
      <c r="B84" s="150"/>
      <c r="C84" s="146"/>
      <c r="D84" s="146"/>
      <c r="E84" s="146"/>
      <c r="F84" s="146"/>
      <c r="G84" s="146"/>
    </row>
    <row r="85">
      <c r="B85" s="150"/>
      <c r="C85" s="146"/>
      <c r="D85" s="146"/>
      <c r="E85" s="146"/>
      <c r="F85" s="146"/>
      <c r="G85" s="146"/>
    </row>
    <row r="86">
      <c r="B86" s="150"/>
      <c r="C86" s="146"/>
      <c r="D86" s="146"/>
      <c r="E86" s="146"/>
      <c r="F86" s="146"/>
      <c r="G86" s="146"/>
    </row>
    <row r="87">
      <c r="B87" s="150"/>
      <c r="C87" s="146"/>
      <c r="D87" s="146"/>
      <c r="E87" s="146"/>
      <c r="F87" s="146"/>
      <c r="G87" s="146"/>
    </row>
    <row r="88">
      <c r="B88" s="150"/>
      <c r="C88" s="146"/>
      <c r="D88" s="146"/>
      <c r="E88" s="146"/>
      <c r="F88" s="146"/>
      <c r="G88" s="146"/>
    </row>
  </sheetData>
  <mergeCells count="1">
    <mergeCell ref="A1:G1"/>
  </mergeCells>
  <printOptions headings="0" gridLines="0"/>
  <pageMargins left="0.25196850393700787" right="0.25196850393700787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5" workbookViewId="0">
      <selection activeCell="N4" activeCellId="0" sqref="N4"/>
    </sheetView>
  </sheetViews>
  <sheetFormatPr baseColWidth="10" defaultColWidth="9.140625" defaultRowHeight="14.25"/>
  <sheetData/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:F1"/>
    </sheetView>
  </sheetViews>
  <sheetFormatPr baseColWidth="10" defaultColWidth="9.140625" defaultRowHeight="14.25"/>
  <cols>
    <col customWidth="1" min="1" max="1" width="27.28515625"/>
    <col customWidth="1" min="2" max="2" width="13.85546875"/>
    <col bestFit="1" min="3" max="3" width="10.140625"/>
    <col bestFit="1" min="4" max="4" width="19"/>
  </cols>
  <sheetData>
    <row r="1" ht="21">
      <c r="A1" s="117" t="s">
        <v>126</v>
      </c>
      <c r="B1" s="117"/>
      <c r="C1" s="117"/>
      <c r="D1" s="117"/>
      <c r="E1" s="117"/>
      <c r="F1" s="117"/>
    </row>
    <row r="3">
      <c r="A3" t="s">
        <v>127</v>
      </c>
      <c r="B3" s="156">
        <v>0.40000000000000002</v>
      </c>
    </row>
    <row r="5">
      <c r="A5" s="136" t="s">
        <v>128</v>
      </c>
      <c r="B5" s="122"/>
    </row>
    <row r="6">
      <c r="A6" s="136" t="s">
        <v>129</v>
      </c>
      <c r="B6" s="122">
        <f>$B$3*SUM(C12:C14)*10</f>
        <v>0</v>
      </c>
    </row>
    <row r="7">
      <c r="A7" s="157" t="s">
        <v>130</v>
      </c>
      <c r="B7" s="158">
        <f>D15</f>
        <v>0</v>
      </c>
    </row>
    <row r="8">
      <c r="A8" s="159" t="s">
        <v>131</v>
      </c>
      <c r="B8" s="160">
        <f>ROUNDUP(SUM(B5:B7),-2)</f>
        <v>0</v>
      </c>
    </row>
    <row r="10">
      <c r="B10" s="156"/>
      <c r="D10" t="s">
        <v>132</v>
      </c>
    </row>
    <row r="11">
      <c r="A11" t="s">
        <v>133</v>
      </c>
      <c r="B11" t="s">
        <v>134</v>
      </c>
      <c r="C11" t="s">
        <v>135</v>
      </c>
      <c r="D11" t="s">
        <v>136</v>
      </c>
    </row>
    <row r="12">
      <c r="A12" s="156">
        <v>0.5</v>
      </c>
      <c r="B12" s="156">
        <v>20</v>
      </c>
      <c r="D12" s="156">
        <f t="shared" ref="D12:D14" si="25">B12*C12*10</f>
        <v>0</v>
      </c>
    </row>
    <row r="13">
      <c r="A13" s="156">
        <v>1</v>
      </c>
      <c r="B13" s="156">
        <v>25</v>
      </c>
      <c r="D13" s="156">
        <f t="shared" si="25"/>
        <v>0</v>
      </c>
    </row>
    <row r="14">
      <c r="A14" s="161">
        <v>2</v>
      </c>
      <c r="B14" s="161">
        <v>50</v>
      </c>
      <c r="C14" s="162"/>
      <c r="D14" s="161">
        <f t="shared" si="25"/>
        <v>0</v>
      </c>
    </row>
    <row r="15">
      <c r="A15" s="163"/>
      <c r="B15" s="163"/>
      <c r="C15" s="163"/>
      <c r="D15" s="164">
        <f>SUM(D12:D14)</f>
        <v>0</v>
      </c>
    </row>
    <row r="16">
      <c r="B16" s="156"/>
    </row>
  </sheetData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ONLYOFFICE/7.2.1.34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Seruga</dc:creator>
  <dc:description/>
  <dc:language>de-DE</dc:language>
  <cp:lastModifiedBy>Thomas Seruga (thomas.seruga@htugraz.at)</cp:lastModifiedBy>
  <cp:revision>27</cp:revision>
  <dcterms:modified xsi:type="dcterms:W3CDTF">2022-12-01T10:21:57Z</dcterms:modified>
</cp:coreProperties>
</file>